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/>
  <mc:AlternateContent xmlns:mc="http://schemas.openxmlformats.org/markup-compatibility/2006">
    <mc:Choice Requires="x15">
      <x15ac:absPath xmlns:x15ac="http://schemas.microsoft.com/office/spreadsheetml/2010/11/ac" url="C:\Users\bacio\Desktop\"/>
    </mc:Choice>
  </mc:AlternateContent>
  <bookViews>
    <workbookView xWindow="0" yWindow="0" windowWidth="16380" windowHeight="8190" tabRatio="640" activeTab="1"/>
  </bookViews>
  <sheets>
    <sheet name="Caixa" sheetId="1" r:id="rId1"/>
    <sheet name="Jan" sheetId="2" r:id="rId2"/>
    <sheet name="Fev" sheetId="3" r:id="rId3"/>
    <sheet name="Mar" sheetId="4" r:id="rId4"/>
    <sheet name="Abr" sheetId="5" r:id="rId5"/>
    <sheet name="Maio" sheetId="6" r:id="rId6"/>
    <sheet name="Jun" sheetId="7" r:id="rId7"/>
    <sheet name="Jul" sheetId="8" r:id="rId8"/>
    <sheet name="Ago" sheetId="9" r:id="rId9"/>
    <sheet name="Set" sheetId="10" r:id="rId10"/>
    <sheet name="Out" sheetId="11" r:id="rId11"/>
    <sheet name="Nov" sheetId="12" r:id="rId12"/>
    <sheet name="Dez" sheetId="13" r:id="rId13"/>
  </sheets>
  <definedNames>
    <definedName name="_cod1" localSheetId="0">#N/A</definedName>
    <definedName name="_cod1_1">Caixa!$E$190:$E$191</definedName>
    <definedName name="_cod1_10">Caixa!$N$190:$N$191</definedName>
    <definedName name="_cod1_2">Caixa!$F$190:$F$191</definedName>
    <definedName name="_cod1_3">Caixa!$G$190:$G$191</definedName>
    <definedName name="_cod1_4">Caixa!$H$190:$H$191</definedName>
    <definedName name="_cod1_5">Caixa!$I$190:$I$191</definedName>
    <definedName name="_cod1_6">Caixa!$J$190:$J$191</definedName>
    <definedName name="_cod1_7">Caixa!$K$190:$K$191</definedName>
    <definedName name="_cod1_8">Caixa!$L$190:$L$191</definedName>
    <definedName name="_cod1_9">Caixa!$M$190:$M$191</definedName>
    <definedName name="_cod10_1">Caixa!$E$208:$E$209</definedName>
    <definedName name="_cod10_10">Caixa!$N$208:$N$209</definedName>
    <definedName name="_cod10_2">Caixa!$F$208:$F$209</definedName>
    <definedName name="_cod10_3">Caixa!$G$208:$G$209</definedName>
    <definedName name="_cod10_4">Caixa!$H$208:$H$209</definedName>
    <definedName name="_cod10_5">Caixa!$I$208:$I$209</definedName>
    <definedName name="_cod10_6">Caixa!$J$208:$J$209</definedName>
    <definedName name="_cod10_7">Caixa!$K$208:$K$209</definedName>
    <definedName name="_cod10_8">Caixa!$L$208:$L$209</definedName>
    <definedName name="_cod10_9">Caixa!$M$208:$M$209</definedName>
    <definedName name="_cod2_1">Caixa!$E$192:$E$193</definedName>
    <definedName name="_cod2_10">Caixa!$N$192:$N$193</definedName>
    <definedName name="_cod2_2">Caixa!$F$192:$F$193</definedName>
    <definedName name="_cod2_3">Caixa!$G$192:$G$193</definedName>
    <definedName name="_cod2_4">Caixa!$H$192:$H$193</definedName>
    <definedName name="_cod2_5">Caixa!$I$192:$I$193</definedName>
    <definedName name="_cod2_6">Caixa!$J$192:$J$193</definedName>
    <definedName name="_cod2_7">Caixa!$K$192:$K$193</definedName>
    <definedName name="_cod2_8">Caixa!$L$192:$L$193</definedName>
    <definedName name="_cod2_9">Caixa!$M$192:$M$193</definedName>
    <definedName name="_cod3_1">Caixa!$E$194:$E$195</definedName>
    <definedName name="_cod3_10">Caixa!$N$194:$N$195</definedName>
    <definedName name="_cod3_2">Caixa!$F$194:$F$195</definedName>
    <definedName name="_cod3_3">Caixa!$G$194:$G$195</definedName>
    <definedName name="_cod3_4">Caixa!$H$194:$H$195</definedName>
    <definedName name="_cod3_5">Caixa!$I$194:$I$195</definedName>
    <definedName name="_cod3_6">Caixa!$J$194:$J$195</definedName>
    <definedName name="_cod3_7">Caixa!$K$194:$K$195</definedName>
    <definedName name="_cod3_8">Caixa!$L$194:$L$195</definedName>
    <definedName name="_cod3_9">Caixa!$M$194:$M$195</definedName>
    <definedName name="_cod4_1">Caixa!$E$196:$E$197</definedName>
    <definedName name="_cod4_10">Caixa!$N$196:$N$197</definedName>
    <definedName name="_cod4_2">Caixa!$F$196:$F$197</definedName>
    <definedName name="_cod4_3">Caixa!$G$196:$G$197</definedName>
    <definedName name="_cod4_4">Caixa!$H$196:$H$197</definedName>
    <definedName name="_cod4_5">Caixa!$I$196:$I$197</definedName>
    <definedName name="_cod4_6">Caixa!$J$196:$J$197</definedName>
    <definedName name="_cod4_7">Caixa!$K$196:$K$197</definedName>
    <definedName name="_cod4_8">Caixa!$L$196:$L$197</definedName>
    <definedName name="_cod4_9">Caixa!$M$196:$M$197</definedName>
    <definedName name="_cod5_1">Caixa!$E$198:$E$199</definedName>
    <definedName name="_cod5_10">Caixa!$N$198:$N$199</definedName>
    <definedName name="_cod5_2">Caixa!$F$198:$F$199</definedName>
    <definedName name="_cod5_3">Caixa!$G$198:$G$199</definedName>
    <definedName name="_cod5_4">Caixa!$H$198:$H$199</definedName>
    <definedName name="_cod5_5">Caixa!$I$198:$I$199</definedName>
    <definedName name="_cod5_6">Caixa!$J$198:$J$199</definedName>
    <definedName name="_cod5_7">Caixa!$K$198:$K$199</definedName>
    <definedName name="_cod5_8">Caixa!$L$198:$L$199</definedName>
    <definedName name="_cod5_9">Caixa!$M$198:$M$199</definedName>
    <definedName name="_cod6_1">Caixa!$E$200:$E$201</definedName>
    <definedName name="_cod6_10">Caixa!$N$200:$N$201</definedName>
    <definedName name="_cod6_2">Caixa!$F$200:$F$201</definedName>
    <definedName name="_cod6_3">Caixa!$G$200:$G$201</definedName>
    <definedName name="_cod6_4">Caixa!$H$200:$H$201</definedName>
    <definedName name="_cod6_5">Caixa!$I$200:$I$201</definedName>
    <definedName name="_cod6_6">Caixa!$J$200:$J$201</definedName>
    <definedName name="_cod6_7">Caixa!$K$200:$K$201</definedName>
    <definedName name="_cod6_8">Caixa!$L$200:$L$201</definedName>
    <definedName name="_cod6_9">Caixa!$M$200:$M$201</definedName>
    <definedName name="_cod7_1">Caixa!$E$202:$E$203</definedName>
    <definedName name="_cod7_10">Caixa!$N$202:$N$203</definedName>
    <definedName name="_cod7_2">Caixa!$F$202:$F$203</definedName>
    <definedName name="_cod7_3">Caixa!$G$202:$G$203</definedName>
    <definedName name="_cod7_4">Caixa!$H$202:$H$203</definedName>
    <definedName name="_cod7_5">Caixa!$I$202:$I$203</definedName>
    <definedName name="_cod7_6">Caixa!$J$202:$J$203</definedName>
    <definedName name="_cod7_7">Caixa!$K$202:$K$203</definedName>
    <definedName name="_cod7_8">Caixa!$L$202:$L$203</definedName>
    <definedName name="_cod7_9">Caixa!$M$202:$M$203</definedName>
    <definedName name="_cod8_1">Caixa!$E$204:$E$205</definedName>
    <definedName name="_cod8_10">Caixa!$N$204:$N$205</definedName>
    <definedName name="_cod8_2">Caixa!$F$204:$F$205</definedName>
    <definedName name="_cod8_3">Caixa!$G$204:$G$205</definedName>
    <definedName name="_cod8_4">Caixa!$H$204:$H$205</definedName>
    <definedName name="_cod8_5">Caixa!$I$204:$I$205</definedName>
    <definedName name="_cod8_6">Caixa!$J$204:$J$205</definedName>
    <definedName name="_cod8_7">Caixa!$K$204:$K$205</definedName>
    <definedName name="_cod8_8">Caixa!$L$204:$L$205</definedName>
    <definedName name="_cod8_9">Caixa!$M$204:$M$205</definedName>
    <definedName name="_cod9_1">Caixa!$E$206:$E$207</definedName>
    <definedName name="_cod9_10">Caixa!$N$206:$N$207</definedName>
    <definedName name="_cod9_2">Caixa!$F$206:$F$207</definedName>
    <definedName name="_cod9_3">Caixa!$G$206:$G$207</definedName>
    <definedName name="_cod9_4">Caixa!$H$206:$H$207</definedName>
    <definedName name="_cod9_5">Caixa!$I$206:$I$207</definedName>
    <definedName name="_cod9_6">Caixa!$J$206:$J$207</definedName>
    <definedName name="_cod9_7">Caixa!$K$206:$K$207</definedName>
    <definedName name="_cod9_8">Caixa!$L$206:$L$207</definedName>
    <definedName name="_cod9_9">Caixa!$M$206:$M$207</definedName>
    <definedName name="abril">Abr!$A$1:$G$929</definedName>
    <definedName name="agosto">Ago!$A$1:$G$1020</definedName>
    <definedName name="dezembro">Dez!$A$1:$G$1319</definedName>
    <definedName name="fevereiro">Fev!$A$1:$G$932</definedName>
    <definedName name="janeiro">Jan!$A$1:$G$932</definedName>
    <definedName name="julho">Jul!$A$1:$G$927</definedName>
    <definedName name="junho">Jun!$A$1:$G$929</definedName>
    <definedName name="maio">Maio!$A$1:$G$929</definedName>
    <definedName name="marco">Mar!$A$1:$G$929</definedName>
    <definedName name="novembro">Nov!$A$1:$G$1229</definedName>
    <definedName name="outubro">Out!$A$1:$G$1229</definedName>
    <definedName name="setembro">Set!$A$1:$G$1109</definedName>
  </definedNames>
  <calcPr calcId="171027"/>
</workbook>
</file>

<file path=xl/calcChain.xml><?xml version="1.0" encoding="utf-8"?>
<calcChain xmlns="http://schemas.openxmlformats.org/spreadsheetml/2006/main">
  <c r="F2" i="5" l="1"/>
  <c r="F3" i="5" s="1"/>
  <c r="F4" i="5" s="1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  <c r="F148" i="5" s="1"/>
  <c r="F149" i="5" s="1"/>
  <c r="F150" i="5" s="1"/>
  <c r="F151" i="5" s="1"/>
  <c r="F152" i="5" s="1"/>
  <c r="F153" i="5" s="1"/>
  <c r="F154" i="5" s="1"/>
  <c r="F155" i="5" s="1"/>
  <c r="F156" i="5" s="1"/>
  <c r="F157" i="5" s="1"/>
  <c r="F158" i="5" s="1"/>
  <c r="F159" i="5" s="1"/>
  <c r="F160" i="5" s="1"/>
  <c r="F161" i="5" s="1"/>
  <c r="F162" i="5" s="1"/>
  <c r="F163" i="5" s="1"/>
  <c r="F164" i="5" s="1"/>
  <c r="F165" i="5" s="1"/>
  <c r="F166" i="5" s="1"/>
  <c r="F167" i="5" s="1"/>
  <c r="F168" i="5" s="1"/>
  <c r="F169" i="5" s="1"/>
  <c r="F170" i="5" s="1"/>
  <c r="F171" i="5" s="1"/>
  <c r="F172" i="5" s="1"/>
  <c r="F173" i="5" s="1"/>
  <c r="F174" i="5" s="1"/>
  <c r="F175" i="5" s="1"/>
  <c r="F176" i="5" s="1"/>
  <c r="F177" i="5" s="1"/>
  <c r="F178" i="5" s="1"/>
  <c r="F179" i="5" s="1"/>
  <c r="F180" i="5" s="1"/>
  <c r="F181" i="5" s="1"/>
  <c r="F182" i="5" s="1"/>
  <c r="F183" i="5" s="1"/>
  <c r="F184" i="5" s="1"/>
  <c r="F185" i="5" s="1"/>
  <c r="F186" i="5" s="1"/>
  <c r="F187" i="5" s="1"/>
  <c r="F188" i="5" s="1"/>
  <c r="F189" i="5" s="1"/>
  <c r="F190" i="5" s="1"/>
  <c r="F191" i="5" s="1"/>
  <c r="F192" i="5" s="1"/>
  <c r="F193" i="5" s="1"/>
  <c r="F194" i="5" s="1"/>
  <c r="F195" i="5" s="1"/>
  <c r="F196" i="5" s="1"/>
  <c r="F197" i="5" s="1"/>
  <c r="F198" i="5" s="1"/>
  <c r="F199" i="5" s="1"/>
  <c r="F200" i="5" s="1"/>
  <c r="F201" i="5" s="1"/>
  <c r="F202" i="5" s="1"/>
  <c r="F203" i="5" s="1"/>
  <c r="F204" i="5" s="1"/>
  <c r="F205" i="5" s="1"/>
  <c r="F206" i="5" s="1"/>
  <c r="F207" i="5" s="1"/>
  <c r="F208" i="5" s="1"/>
  <c r="F209" i="5" s="1"/>
  <c r="F210" i="5" s="1"/>
  <c r="F211" i="5" s="1"/>
  <c r="F212" i="5" s="1"/>
  <c r="F213" i="5" s="1"/>
  <c r="F214" i="5" s="1"/>
  <c r="F215" i="5" s="1"/>
  <c r="F216" i="5" s="1"/>
  <c r="F217" i="5" s="1"/>
  <c r="F218" i="5" s="1"/>
  <c r="F219" i="5" s="1"/>
  <c r="F220" i="5" s="1"/>
  <c r="F221" i="5" s="1"/>
  <c r="F222" i="5" s="1"/>
  <c r="F223" i="5" s="1"/>
  <c r="F224" i="5" s="1"/>
  <c r="F225" i="5" s="1"/>
  <c r="F226" i="5" s="1"/>
  <c r="F227" i="5" s="1"/>
  <c r="F228" i="5" s="1"/>
  <c r="F229" i="5" s="1"/>
  <c r="F230" i="5" s="1"/>
  <c r="F231" i="5" s="1"/>
  <c r="F232" i="5" s="1"/>
  <c r="F233" i="5" s="1"/>
  <c r="F234" i="5" s="1"/>
  <c r="F235" i="5" s="1"/>
  <c r="F236" i="5" s="1"/>
  <c r="F237" i="5" s="1"/>
  <c r="F238" i="5" s="1"/>
  <c r="F239" i="5" s="1"/>
  <c r="F240" i="5" s="1"/>
  <c r="F241" i="5" s="1"/>
  <c r="F242" i="5" s="1"/>
  <c r="F243" i="5" s="1"/>
  <c r="F244" i="5" s="1"/>
  <c r="F245" i="5" s="1"/>
  <c r="F246" i="5" s="1"/>
  <c r="F247" i="5" s="1"/>
  <c r="F248" i="5" s="1"/>
  <c r="F249" i="5" s="1"/>
  <c r="F250" i="5" s="1"/>
  <c r="F251" i="5" s="1"/>
  <c r="F252" i="5" s="1"/>
  <c r="F253" i="5" s="1"/>
  <c r="F254" i="5" s="1"/>
  <c r="F255" i="5" s="1"/>
  <c r="F256" i="5" s="1"/>
  <c r="F257" i="5" s="1"/>
  <c r="F258" i="5" s="1"/>
  <c r="F259" i="5" s="1"/>
  <c r="F260" i="5" s="1"/>
  <c r="F261" i="5" s="1"/>
  <c r="F262" i="5" s="1"/>
  <c r="F263" i="5" s="1"/>
  <c r="F264" i="5" s="1"/>
  <c r="F265" i="5" s="1"/>
  <c r="F266" i="5" s="1"/>
  <c r="F267" i="5" s="1"/>
  <c r="F268" i="5" s="1"/>
  <c r="F269" i="5" s="1"/>
  <c r="F270" i="5" s="1"/>
  <c r="F271" i="5" s="1"/>
  <c r="F272" i="5" s="1"/>
  <c r="F273" i="5" s="1"/>
  <c r="F274" i="5" s="1"/>
  <c r="F275" i="5" s="1"/>
  <c r="F276" i="5" s="1"/>
  <c r="F277" i="5" s="1"/>
  <c r="F278" i="5" s="1"/>
  <c r="F279" i="5" s="1"/>
  <c r="F280" i="5" s="1"/>
  <c r="F281" i="5" s="1"/>
  <c r="F282" i="5" s="1"/>
  <c r="F283" i="5" s="1"/>
  <c r="F284" i="5" s="1"/>
  <c r="F285" i="5" s="1"/>
  <c r="F286" i="5" s="1"/>
  <c r="F287" i="5" s="1"/>
  <c r="F288" i="5" s="1"/>
  <c r="F289" i="5" s="1"/>
  <c r="F290" i="5" s="1"/>
  <c r="F291" i="5" s="1"/>
  <c r="F292" i="5" s="1"/>
  <c r="F293" i="5" s="1"/>
  <c r="F294" i="5" s="1"/>
  <c r="F295" i="5" s="1"/>
  <c r="F296" i="5" s="1"/>
  <c r="F297" i="5" s="1"/>
  <c r="F298" i="5" s="1"/>
  <c r="F299" i="5" s="1"/>
  <c r="F300" i="5" s="1"/>
  <c r="F301" i="5" s="1"/>
  <c r="F302" i="5" s="1"/>
  <c r="F303" i="5" s="1"/>
  <c r="F304" i="5" s="1"/>
  <c r="F305" i="5" s="1"/>
  <c r="F306" i="5" s="1"/>
  <c r="F307" i="5" s="1"/>
  <c r="F308" i="5" s="1"/>
  <c r="F309" i="5" s="1"/>
  <c r="F310" i="5" s="1"/>
  <c r="F311" i="5" s="1"/>
  <c r="F312" i="5" s="1"/>
  <c r="F313" i="5" s="1"/>
  <c r="F314" i="5" s="1"/>
  <c r="F315" i="5" s="1"/>
  <c r="F316" i="5" s="1"/>
  <c r="F317" i="5" s="1"/>
  <c r="F318" i="5" s="1"/>
  <c r="F319" i="5" s="1"/>
  <c r="F320" i="5" s="1"/>
  <c r="F321" i="5" s="1"/>
  <c r="F322" i="5" s="1"/>
  <c r="F323" i="5" s="1"/>
  <c r="F324" i="5" s="1"/>
  <c r="F325" i="5" s="1"/>
  <c r="F326" i="5" s="1"/>
  <c r="F327" i="5" s="1"/>
  <c r="F328" i="5" s="1"/>
  <c r="F329" i="5" s="1"/>
  <c r="F330" i="5" s="1"/>
  <c r="F331" i="5" s="1"/>
  <c r="F332" i="5" s="1"/>
  <c r="F333" i="5" s="1"/>
  <c r="F334" i="5" s="1"/>
  <c r="F335" i="5" s="1"/>
  <c r="F336" i="5" s="1"/>
  <c r="F337" i="5" s="1"/>
  <c r="F338" i="5" s="1"/>
  <c r="F339" i="5" s="1"/>
  <c r="F340" i="5" s="1"/>
  <c r="F341" i="5" s="1"/>
  <c r="F342" i="5" s="1"/>
  <c r="F343" i="5" s="1"/>
  <c r="F344" i="5" s="1"/>
  <c r="F345" i="5" s="1"/>
  <c r="F346" i="5" s="1"/>
  <c r="F347" i="5" s="1"/>
  <c r="F348" i="5" s="1"/>
  <c r="F349" i="5" s="1"/>
  <c r="F350" i="5" s="1"/>
  <c r="F351" i="5" s="1"/>
  <c r="F352" i="5" s="1"/>
  <c r="F353" i="5" s="1"/>
  <c r="F354" i="5" s="1"/>
  <c r="F355" i="5" s="1"/>
  <c r="F356" i="5" s="1"/>
  <c r="F357" i="5" s="1"/>
  <c r="F358" i="5" s="1"/>
  <c r="F359" i="5" s="1"/>
  <c r="F360" i="5" s="1"/>
  <c r="F361" i="5" s="1"/>
  <c r="F362" i="5" s="1"/>
  <c r="F363" i="5" s="1"/>
  <c r="F364" i="5" s="1"/>
  <c r="F365" i="5" s="1"/>
  <c r="F366" i="5" s="1"/>
  <c r="F367" i="5" s="1"/>
  <c r="F368" i="5" s="1"/>
  <c r="F369" i="5" s="1"/>
  <c r="F370" i="5" s="1"/>
  <c r="F371" i="5" s="1"/>
  <c r="F372" i="5" s="1"/>
  <c r="F373" i="5" s="1"/>
  <c r="F374" i="5" s="1"/>
  <c r="F375" i="5" s="1"/>
  <c r="F376" i="5" s="1"/>
  <c r="F377" i="5" s="1"/>
  <c r="F378" i="5" s="1"/>
  <c r="F379" i="5" s="1"/>
  <c r="F380" i="5" s="1"/>
  <c r="F381" i="5" s="1"/>
  <c r="F382" i="5" s="1"/>
  <c r="F383" i="5" s="1"/>
  <c r="F384" i="5" s="1"/>
  <c r="F385" i="5" s="1"/>
  <c r="F386" i="5" s="1"/>
  <c r="F387" i="5" s="1"/>
  <c r="F388" i="5" s="1"/>
  <c r="F389" i="5" s="1"/>
  <c r="F390" i="5" s="1"/>
  <c r="F391" i="5" s="1"/>
  <c r="F392" i="5" s="1"/>
  <c r="F393" i="5" s="1"/>
  <c r="F394" i="5" s="1"/>
  <c r="F395" i="5" s="1"/>
  <c r="F396" i="5" s="1"/>
  <c r="F397" i="5" s="1"/>
  <c r="F398" i="5" s="1"/>
  <c r="F399" i="5" s="1"/>
  <c r="F400" i="5" s="1"/>
  <c r="F401" i="5" s="1"/>
  <c r="F402" i="5" s="1"/>
  <c r="F403" i="5" s="1"/>
  <c r="F404" i="5" s="1"/>
  <c r="F405" i="5" s="1"/>
  <c r="F406" i="5" s="1"/>
  <c r="F407" i="5" s="1"/>
  <c r="F408" i="5" s="1"/>
  <c r="F409" i="5" s="1"/>
  <c r="F410" i="5" s="1"/>
  <c r="F411" i="5" s="1"/>
  <c r="F412" i="5" s="1"/>
  <c r="F413" i="5" s="1"/>
  <c r="F414" i="5" s="1"/>
  <c r="F415" i="5" s="1"/>
  <c r="F416" i="5" s="1"/>
  <c r="F417" i="5" s="1"/>
  <c r="F418" i="5" s="1"/>
  <c r="F419" i="5" s="1"/>
  <c r="F420" i="5" s="1"/>
  <c r="F421" i="5" s="1"/>
  <c r="F422" i="5" s="1"/>
  <c r="F423" i="5" s="1"/>
  <c r="F424" i="5" s="1"/>
  <c r="F425" i="5" s="1"/>
  <c r="F426" i="5" s="1"/>
  <c r="F427" i="5" s="1"/>
  <c r="F428" i="5" s="1"/>
  <c r="F429" i="5" s="1"/>
  <c r="F430" i="5" s="1"/>
  <c r="F431" i="5" s="1"/>
  <c r="F432" i="5" s="1"/>
  <c r="F433" i="5" s="1"/>
  <c r="F434" i="5" s="1"/>
  <c r="F435" i="5" s="1"/>
  <c r="F436" i="5" s="1"/>
  <c r="F437" i="5" s="1"/>
  <c r="F438" i="5" s="1"/>
  <c r="F439" i="5" s="1"/>
  <c r="F440" i="5" s="1"/>
  <c r="F441" i="5" s="1"/>
  <c r="F442" i="5" s="1"/>
  <c r="F443" i="5" s="1"/>
  <c r="F444" i="5" s="1"/>
  <c r="F445" i="5" s="1"/>
  <c r="F446" i="5" s="1"/>
  <c r="F447" i="5" s="1"/>
  <c r="F448" i="5" s="1"/>
  <c r="F449" i="5" s="1"/>
  <c r="F450" i="5" s="1"/>
  <c r="F451" i="5" s="1"/>
  <c r="F452" i="5" s="1"/>
  <c r="F453" i="5" s="1"/>
  <c r="F454" i="5" s="1"/>
  <c r="F455" i="5" s="1"/>
  <c r="F456" i="5" s="1"/>
  <c r="F457" i="5" s="1"/>
  <c r="F458" i="5" s="1"/>
  <c r="F459" i="5" s="1"/>
  <c r="F460" i="5" s="1"/>
  <c r="F461" i="5" s="1"/>
  <c r="F462" i="5" s="1"/>
  <c r="F463" i="5" s="1"/>
  <c r="F464" i="5" s="1"/>
  <c r="F465" i="5" s="1"/>
  <c r="F466" i="5" s="1"/>
  <c r="F467" i="5" s="1"/>
  <c r="F468" i="5" s="1"/>
  <c r="F469" i="5" s="1"/>
  <c r="F470" i="5" s="1"/>
  <c r="F471" i="5" s="1"/>
  <c r="F472" i="5" s="1"/>
  <c r="F473" i="5" s="1"/>
  <c r="F474" i="5" s="1"/>
  <c r="F475" i="5" s="1"/>
  <c r="F476" i="5" s="1"/>
  <c r="F477" i="5" s="1"/>
  <c r="F478" i="5" s="1"/>
  <c r="F479" i="5" s="1"/>
  <c r="F480" i="5" s="1"/>
  <c r="F481" i="5" s="1"/>
  <c r="F482" i="5" s="1"/>
  <c r="F483" i="5" s="1"/>
  <c r="F484" i="5" s="1"/>
  <c r="F485" i="5" s="1"/>
  <c r="F486" i="5" s="1"/>
  <c r="F487" i="5" s="1"/>
  <c r="F488" i="5" s="1"/>
  <c r="F489" i="5" s="1"/>
  <c r="F490" i="5" s="1"/>
  <c r="F491" i="5" s="1"/>
  <c r="F492" i="5" s="1"/>
  <c r="F493" i="5" s="1"/>
  <c r="F494" i="5" s="1"/>
  <c r="F495" i="5" s="1"/>
  <c r="F496" i="5" s="1"/>
  <c r="F497" i="5" s="1"/>
  <c r="F498" i="5" s="1"/>
  <c r="F499" i="5" s="1"/>
  <c r="F500" i="5" s="1"/>
  <c r="F501" i="5" s="1"/>
  <c r="F502" i="5" s="1"/>
  <c r="F503" i="5" s="1"/>
  <c r="F504" i="5" s="1"/>
  <c r="F505" i="5" s="1"/>
  <c r="F506" i="5" s="1"/>
  <c r="F507" i="5" s="1"/>
  <c r="F508" i="5" s="1"/>
  <c r="F509" i="5" s="1"/>
  <c r="F510" i="5" s="1"/>
  <c r="F511" i="5" s="1"/>
  <c r="F512" i="5" s="1"/>
  <c r="F513" i="5" s="1"/>
  <c r="F514" i="5" s="1"/>
  <c r="F515" i="5" s="1"/>
  <c r="F516" i="5" s="1"/>
  <c r="F517" i="5" s="1"/>
  <c r="F518" i="5" s="1"/>
  <c r="F519" i="5" s="1"/>
  <c r="F520" i="5" s="1"/>
  <c r="F521" i="5" s="1"/>
  <c r="F522" i="5" s="1"/>
  <c r="F523" i="5" s="1"/>
  <c r="F524" i="5" s="1"/>
  <c r="F525" i="5" s="1"/>
  <c r="F526" i="5" s="1"/>
  <c r="F527" i="5" s="1"/>
  <c r="F528" i="5" s="1"/>
  <c r="F529" i="5" s="1"/>
  <c r="F530" i="5" s="1"/>
  <c r="F531" i="5" s="1"/>
  <c r="F532" i="5" s="1"/>
  <c r="F533" i="5" s="1"/>
  <c r="F534" i="5" s="1"/>
  <c r="F535" i="5" s="1"/>
  <c r="F536" i="5" s="1"/>
  <c r="F537" i="5" s="1"/>
  <c r="F538" i="5" s="1"/>
  <c r="F539" i="5" s="1"/>
  <c r="F540" i="5" s="1"/>
  <c r="F541" i="5" s="1"/>
  <c r="F542" i="5" s="1"/>
  <c r="F543" i="5" s="1"/>
  <c r="F544" i="5" s="1"/>
  <c r="F545" i="5" s="1"/>
  <c r="F546" i="5" s="1"/>
  <c r="F547" i="5" s="1"/>
  <c r="F548" i="5" s="1"/>
  <c r="F549" i="5" s="1"/>
  <c r="F550" i="5" s="1"/>
  <c r="F551" i="5" s="1"/>
  <c r="F552" i="5" s="1"/>
  <c r="F553" i="5" s="1"/>
  <c r="F554" i="5" s="1"/>
  <c r="F555" i="5" s="1"/>
  <c r="F556" i="5" s="1"/>
  <c r="F557" i="5" s="1"/>
  <c r="F558" i="5" s="1"/>
  <c r="F559" i="5" s="1"/>
  <c r="F560" i="5" s="1"/>
  <c r="F561" i="5" s="1"/>
  <c r="F562" i="5" s="1"/>
  <c r="F563" i="5" s="1"/>
  <c r="F564" i="5" s="1"/>
  <c r="F565" i="5" s="1"/>
  <c r="F566" i="5" s="1"/>
  <c r="F567" i="5" s="1"/>
  <c r="F568" i="5" s="1"/>
  <c r="F569" i="5" s="1"/>
  <c r="F570" i="5" s="1"/>
  <c r="F571" i="5" s="1"/>
  <c r="F572" i="5" s="1"/>
  <c r="F573" i="5" s="1"/>
  <c r="F574" i="5" s="1"/>
  <c r="F575" i="5" s="1"/>
  <c r="F576" i="5" s="1"/>
  <c r="F577" i="5" s="1"/>
  <c r="F578" i="5" s="1"/>
  <c r="F579" i="5" s="1"/>
  <c r="F580" i="5" s="1"/>
  <c r="F581" i="5" s="1"/>
  <c r="F582" i="5" s="1"/>
  <c r="F583" i="5" s="1"/>
  <c r="F584" i="5" s="1"/>
  <c r="F585" i="5" s="1"/>
  <c r="F586" i="5" s="1"/>
  <c r="F587" i="5" s="1"/>
  <c r="F588" i="5" s="1"/>
  <c r="F589" i="5" s="1"/>
  <c r="F590" i="5" s="1"/>
  <c r="F591" i="5" s="1"/>
  <c r="F592" i="5" s="1"/>
  <c r="F593" i="5" s="1"/>
  <c r="F594" i="5" s="1"/>
  <c r="F595" i="5" s="1"/>
  <c r="F596" i="5" s="1"/>
  <c r="F597" i="5" s="1"/>
  <c r="F598" i="5" s="1"/>
  <c r="F599" i="5" s="1"/>
  <c r="F600" i="5" s="1"/>
  <c r="F601" i="5" s="1"/>
  <c r="F602" i="5" s="1"/>
  <c r="F603" i="5" s="1"/>
  <c r="F604" i="5" s="1"/>
  <c r="F605" i="5" s="1"/>
  <c r="F606" i="5" s="1"/>
  <c r="F607" i="5" s="1"/>
  <c r="F608" i="5" s="1"/>
  <c r="F609" i="5" s="1"/>
  <c r="F610" i="5" s="1"/>
  <c r="F611" i="5" s="1"/>
  <c r="F612" i="5" s="1"/>
  <c r="F613" i="5" s="1"/>
  <c r="F614" i="5" s="1"/>
  <c r="F615" i="5" s="1"/>
  <c r="F616" i="5" s="1"/>
  <c r="F617" i="5" s="1"/>
  <c r="F618" i="5" s="1"/>
  <c r="F619" i="5" s="1"/>
  <c r="F620" i="5" s="1"/>
  <c r="F621" i="5" s="1"/>
  <c r="F622" i="5" s="1"/>
  <c r="F623" i="5" s="1"/>
  <c r="F624" i="5" s="1"/>
  <c r="F625" i="5" s="1"/>
  <c r="F626" i="5" s="1"/>
  <c r="F627" i="5" s="1"/>
  <c r="F628" i="5" s="1"/>
  <c r="F629" i="5" s="1"/>
  <c r="F630" i="5" s="1"/>
  <c r="F631" i="5" s="1"/>
  <c r="F632" i="5" s="1"/>
  <c r="F633" i="5" s="1"/>
  <c r="F634" i="5" s="1"/>
  <c r="F635" i="5" s="1"/>
  <c r="F636" i="5" s="1"/>
  <c r="F637" i="5" s="1"/>
  <c r="F638" i="5" s="1"/>
  <c r="F639" i="5" s="1"/>
  <c r="F640" i="5" s="1"/>
  <c r="F641" i="5" s="1"/>
  <c r="F642" i="5" s="1"/>
  <c r="F643" i="5" s="1"/>
  <c r="F644" i="5" s="1"/>
  <c r="F645" i="5" s="1"/>
  <c r="F646" i="5" s="1"/>
  <c r="F647" i="5" s="1"/>
  <c r="F648" i="5" s="1"/>
  <c r="F649" i="5" s="1"/>
  <c r="F650" i="5" s="1"/>
  <c r="F651" i="5" s="1"/>
  <c r="F652" i="5" s="1"/>
  <c r="F653" i="5" s="1"/>
  <c r="F654" i="5" s="1"/>
  <c r="F655" i="5" s="1"/>
  <c r="F656" i="5" s="1"/>
  <c r="F657" i="5" s="1"/>
  <c r="F658" i="5" s="1"/>
  <c r="F659" i="5" s="1"/>
  <c r="F660" i="5" s="1"/>
  <c r="F661" i="5" s="1"/>
  <c r="F662" i="5" s="1"/>
  <c r="F663" i="5" s="1"/>
  <c r="F664" i="5" s="1"/>
  <c r="F665" i="5" s="1"/>
  <c r="F666" i="5" s="1"/>
  <c r="F667" i="5" s="1"/>
  <c r="F668" i="5" s="1"/>
  <c r="F669" i="5" s="1"/>
  <c r="F670" i="5" s="1"/>
  <c r="F671" i="5" s="1"/>
  <c r="F672" i="5" s="1"/>
  <c r="F673" i="5" s="1"/>
  <c r="F674" i="5" s="1"/>
  <c r="F675" i="5" s="1"/>
  <c r="F676" i="5" s="1"/>
  <c r="F677" i="5" s="1"/>
  <c r="F678" i="5" s="1"/>
  <c r="F679" i="5" s="1"/>
  <c r="F680" i="5" s="1"/>
  <c r="F681" i="5" s="1"/>
  <c r="F682" i="5" s="1"/>
  <c r="F683" i="5" s="1"/>
  <c r="F684" i="5" s="1"/>
  <c r="F685" i="5" s="1"/>
  <c r="F686" i="5" s="1"/>
  <c r="F687" i="5" s="1"/>
  <c r="F688" i="5" s="1"/>
  <c r="F689" i="5" s="1"/>
  <c r="F690" i="5" s="1"/>
  <c r="F691" i="5" s="1"/>
  <c r="F692" i="5" s="1"/>
  <c r="F693" i="5" s="1"/>
  <c r="F694" i="5" s="1"/>
  <c r="F695" i="5" s="1"/>
  <c r="F696" i="5" s="1"/>
  <c r="F697" i="5" s="1"/>
  <c r="F698" i="5" s="1"/>
  <c r="F699" i="5" s="1"/>
  <c r="F700" i="5" s="1"/>
  <c r="F701" i="5" s="1"/>
  <c r="F702" i="5" s="1"/>
  <c r="F703" i="5" s="1"/>
  <c r="F704" i="5" s="1"/>
  <c r="F705" i="5" s="1"/>
  <c r="F706" i="5" s="1"/>
  <c r="F707" i="5" s="1"/>
  <c r="F708" i="5" s="1"/>
  <c r="F709" i="5" s="1"/>
  <c r="F710" i="5" s="1"/>
  <c r="F711" i="5" s="1"/>
  <c r="F712" i="5" s="1"/>
  <c r="F713" i="5" s="1"/>
  <c r="F714" i="5" s="1"/>
  <c r="F715" i="5" s="1"/>
  <c r="F716" i="5" s="1"/>
  <c r="F717" i="5" s="1"/>
  <c r="F718" i="5" s="1"/>
  <c r="F719" i="5" s="1"/>
  <c r="F720" i="5" s="1"/>
  <c r="F721" i="5" s="1"/>
  <c r="F722" i="5" s="1"/>
  <c r="F723" i="5" s="1"/>
  <c r="F724" i="5" s="1"/>
  <c r="F725" i="5" s="1"/>
  <c r="F726" i="5" s="1"/>
  <c r="F727" i="5" s="1"/>
  <c r="F728" i="5" s="1"/>
  <c r="F729" i="5" s="1"/>
  <c r="F730" i="5" s="1"/>
  <c r="F731" i="5" s="1"/>
  <c r="F732" i="5" s="1"/>
  <c r="F733" i="5" s="1"/>
  <c r="F734" i="5" s="1"/>
  <c r="F735" i="5" s="1"/>
  <c r="F736" i="5" s="1"/>
  <c r="F737" i="5" s="1"/>
  <c r="F738" i="5" s="1"/>
  <c r="F739" i="5" s="1"/>
  <c r="F740" i="5" s="1"/>
  <c r="F741" i="5" s="1"/>
  <c r="F742" i="5" s="1"/>
  <c r="F743" i="5" s="1"/>
  <c r="F744" i="5" s="1"/>
  <c r="F745" i="5" s="1"/>
  <c r="F746" i="5" s="1"/>
  <c r="F747" i="5" s="1"/>
  <c r="F748" i="5" s="1"/>
  <c r="F749" i="5" s="1"/>
  <c r="F750" i="5" s="1"/>
  <c r="F751" i="5" s="1"/>
  <c r="F752" i="5" s="1"/>
  <c r="F753" i="5" s="1"/>
  <c r="F754" i="5" s="1"/>
  <c r="F755" i="5" s="1"/>
  <c r="F756" i="5" s="1"/>
  <c r="F757" i="5" s="1"/>
  <c r="F758" i="5" s="1"/>
  <c r="F759" i="5" s="1"/>
  <c r="F760" i="5" s="1"/>
  <c r="F761" i="5" s="1"/>
  <c r="F762" i="5" s="1"/>
  <c r="F763" i="5" s="1"/>
  <c r="F764" i="5" s="1"/>
  <c r="F765" i="5" s="1"/>
  <c r="F766" i="5" s="1"/>
  <c r="F767" i="5" s="1"/>
  <c r="F768" i="5" s="1"/>
  <c r="F769" i="5" s="1"/>
  <c r="F770" i="5" s="1"/>
  <c r="F771" i="5" s="1"/>
  <c r="F772" i="5" s="1"/>
  <c r="F773" i="5" s="1"/>
  <c r="F774" i="5" s="1"/>
  <c r="F775" i="5" s="1"/>
  <c r="F776" i="5" s="1"/>
  <c r="F777" i="5" s="1"/>
  <c r="F778" i="5" s="1"/>
  <c r="F779" i="5" s="1"/>
  <c r="F780" i="5" s="1"/>
  <c r="F781" i="5" s="1"/>
  <c r="F782" i="5" s="1"/>
  <c r="F783" i="5" s="1"/>
  <c r="F784" i="5" s="1"/>
  <c r="F785" i="5" s="1"/>
  <c r="F786" i="5" s="1"/>
  <c r="F787" i="5" s="1"/>
  <c r="F788" i="5" s="1"/>
  <c r="F789" i="5" s="1"/>
  <c r="F790" i="5" s="1"/>
  <c r="F791" i="5" s="1"/>
  <c r="F792" i="5" s="1"/>
  <c r="F793" i="5" s="1"/>
  <c r="F794" i="5" s="1"/>
  <c r="F795" i="5" s="1"/>
  <c r="F796" i="5" s="1"/>
  <c r="F797" i="5" s="1"/>
  <c r="F798" i="5" s="1"/>
  <c r="F799" i="5" s="1"/>
  <c r="F800" i="5" s="1"/>
  <c r="F801" i="5" s="1"/>
  <c r="F802" i="5" s="1"/>
  <c r="F803" i="5" s="1"/>
  <c r="F804" i="5" s="1"/>
  <c r="F805" i="5" s="1"/>
  <c r="F806" i="5" s="1"/>
  <c r="F807" i="5" s="1"/>
  <c r="F808" i="5" s="1"/>
  <c r="F809" i="5" s="1"/>
  <c r="F810" i="5" s="1"/>
  <c r="F811" i="5" s="1"/>
  <c r="F812" i="5" s="1"/>
  <c r="F813" i="5" s="1"/>
  <c r="F814" i="5" s="1"/>
  <c r="F815" i="5" s="1"/>
  <c r="F816" i="5" s="1"/>
  <c r="F817" i="5" s="1"/>
  <c r="F818" i="5" s="1"/>
  <c r="F819" i="5" s="1"/>
  <c r="F820" i="5" s="1"/>
  <c r="F821" i="5" s="1"/>
  <c r="F822" i="5" s="1"/>
  <c r="F823" i="5" s="1"/>
  <c r="F824" i="5" s="1"/>
  <c r="F825" i="5" s="1"/>
  <c r="F826" i="5" s="1"/>
  <c r="F827" i="5" s="1"/>
  <c r="F828" i="5" s="1"/>
  <c r="F829" i="5" s="1"/>
  <c r="F830" i="5" s="1"/>
  <c r="F831" i="5" s="1"/>
  <c r="F832" i="5" s="1"/>
  <c r="F833" i="5" s="1"/>
  <c r="F834" i="5" s="1"/>
  <c r="F835" i="5" s="1"/>
  <c r="F836" i="5" s="1"/>
  <c r="F837" i="5" s="1"/>
  <c r="F838" i="5" s="1"/>
  <c r="F839" i="5" s="1"/>
  <c r="F840" i="5" s="1"/>
  <c r="F841" i="5" s="1"/>
  <c r="F842" i="5" s="1"/>
  <c r="F843" i="5" s="1"/>
  <c r="F844" i="5" s="1"/>
  <c r="F845" i="5" s="1"/>
  <c r="F846" i="5" s="1"/>
  <c r="F847" i="5" s="1"/>
  <c r="F848" i="5" s="1"/>
  <c r="F849" i="5" s="1"/>
  <c r="F850" i="5" s="1"/>
  <c r="F851" i="5" s="1"/>
  <c r="F852" i="5" s="1"/>
  <c r="F853" i="5" s="1"/>
  <c r="F854" i="5" s="1"/>
  <c r="F855" i="5" s="1"/>
  <c r="F856" i="5" s="1"/>
  <c r="F857" i="5" s="1"/>
  <c r="F858" i="5" s="1"/>
  <c r="F859" i="5" s="1"/>
  <c r="F860" i="5" s="1"/>
  <c r="F861" i="5" s="1"/>
  <c r="F862" i="5" s="1"/>
  <c r="F863" i="5" s="1"/>
  <c r="F864" i="5" s="1"/>
  <c r="F865" i="5" s="1"/>
  <c r="F866" i="5" s="1"/>
  <c r="F867" i="5" s="1"/>
  <c r="F868" i="5" s="1"/>
  <c r="F869" i="5" s="1"/>
  <c r="F870" i="5" s="1"/>
  <c r="F871" i="5" s="1"/>
  <c r="F872" i="5" s="1"/>
  <c r="F873" i="5" s="1"/>
  <c r="F874" i="5" s="1"/>
  <c r="F875" i="5" s="1"/>
  <c r="F876" i="5" s="1"/>
  <c r="F877" i="5" s="1"/>
  <c r="F878" i="5" s="1"/>
  <c r="F879" i="5" s="1"/>
  <c r="F880" i="5" s="1"/>
  <c r="F881" i="5" s="1"/>
  <c r="F882" i="5" s="1"/>
  <c r="F883" i="5" s="1"/>
  <c r="F884" i="5" s="1"/>
  <c r="F885" i="5" s="1"/>
  <c r="F886" i="5" s="1"/>
  <c r="F887" i="5" s="1"/>
  <c r="F888" i="5" s="1"/>
  <c r="F889" i="5" s="1"/>
  <c r="F890" i="5" s="1"/>
  <c r="F891" i="5" s="1"/>
  <c r="F892" i="5" s="1"/>
  <c r="F893" i="5" s="1"/>
  <c r="F894" i="5" s="1"/>
  <c r="F895" i="5" s="1"/>
  <c r="F896" i="5" s="1"/>
  <c r="F897" i="5" s="1"/>
  <c r="F898" i="5" s="1"/>
  <c r="F899" i="5" s="1"/>
  <c r="F900" i="5" s="1"/>
  <c r="F901" i="5" s="1"/>
  <c r="F902" i="5" s="1"/>
  <c r="F903" i="5" s="1"/>
  <c r="F904" i="5" s="1"/>
  <c r="F905" i="5" s="1"/>
  <c r="F906" i="5" s="1"/>
  <c r="F907" i="5" s="1"/>
  <c r="F908" i="5" s="1"/>
  <c r="F909" i="5" s="1"/>
  <c r="F910" i="5" s="1"/>
  <c r="F911" i="5" s="1"/>
  <c r="F912" i="5" s="1"/>
  <c r="F913" i="5" s="1"/>
  <c r="F914" i="5" s="1"/>
  <c r="F915" i="5" s="1"/>
  <c r="F916" i="5" s="1"/>
  <c r="F917" i="5" s="1"/>
  <c r="F918" i="5" s="1"/>
  <c r="F919" i="5" s="1"/>
  <c r="F920" i="5" s="1"/>
  <c r="F921" i="5" s="1"/>
  <c r="F922" i="5" s="1"/>
  <c r="F923" i="5" s="1"/>
  <c r="F924" i="5" s="1"/>
  <c r="F925" i="5" s="1"/>
  <c r="F926" i="5" s="1"/>
  <c r="F927" i="5" s="1"/>
  <c r="F928" i="5" s="1"/>
  <c r="F929" i="5" s="1"/>
  <c r="F2" i="9"/>
  <c r="F3" i="9" s="1"/>
  <c r="F4" i="9" s="1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F135" i="9" s="1"/>
  <c r="F136" i="9" s="1"/>
  <c r="F137" i="9" s="1"/>
  <c r="F138" i="9" s="1"/>
  <c r="F139" i="9" s="1"/>
  <c r="F140" i="9" s="1"/>
  <c r="F141" i="9" s="1"/>
  <c r="F142" i="9" s="1"/>
  <c r="F143" i="9" s="1"/>
  <c r="F144" i="9" s="1"/>
  <c r="F145" i="9" s="1"/>
  <c r="F146" i="9" s="1"/>
  <c r="F147" i="9" s="1"/>
  <c r="F148" i="9" s="1"/>
  <c r="F149" i="9" s="1"/>
  <c r="F150" i="9" s="1"/>
  <c r="F151" i="9" s="1"/>
  <c r="F152" i="9" s="1"/>
  <c r="F153" i="9" s="1"/>
  <c r="F154" i="9" s="1"/>
  <c r="F155" i="9" s="1"/>
  <c r="F156" i="9" s="1"/>
  <c r="F157" i="9" s="1"/>
  <c r="F158" i="9" s="1"/>
  <c r="F159" i="9" s="1"/>
  <c r="F160" i="9" s="1"/>
  <c r="F161" i="9" s="1"/>
  <c r="F162" i="9" s="1"/>
  <c r="F163" i="9" s="1"/>
  <c r="F164" i="9" s="1"/>
  <c r="F165" i="9" s="1"/>
  <c r="F166" i="9" s="1"/>
  <c r="F167" i="9" s="1"/>
  <c r="F168" i="9" s="1"/>
  <c r="F169" i="9" s="1"/>
  <c r="F170" i="9" s="1"/>
  <c r="F171" i="9" s="1"/>
  <c r="F172" i="9" s="1"/>
  <c r="F173" i="9" s="1"/>
  <c r="F174" i="9" s="1"/>
  <c r="F175" i="9" s="1"/>
  <c r="F176" i="9" s="1"/>
  <c r="F177" i="9" s="1"/>
  <c r="F178" i="9" s="1"/>
  <c r="F179" i="9" s="1"/>
  <c r="F180" i="9" s="1"/>
  <c r="F181" i="9" s="1"/>
  <c r="F182" i="9" s="1"/>
  <c r="F183" i="9" s="1"/>
  <c r="F184" i="9" s="1"/>
  <c r="F185" i="9" s="1"/>
  <c r="F186" i="9" s="1"/>
  <c r="F187" i="9" s="1"/>
  <c r="F188" i="9" s="1"/>
  <c r="F189" i="9" s="1"/>
  <c r="F190" i="9" s="1"/>
  <c r="F191" i="9" s="1"/>
  <c r="F192" i="9" s="1"/>
  <c r="F193" i="9" s="1"/>
  <c r="F194" i="9" s="1"/>
  <c r="F195" i="9" s="1"/>
  <c r="F196" i="9" s="1"/>
  <c r="F197" i="9" s="1"/>
  <c r="F198" i="9" s="1"/>
  <c r="F199" i="9" s="1"/>
  <c r="F200" i="9" s="1"/>
  <c r="F201" i="9" s="1"/>
  <c r="F202" i="9" s="1"/>
  <c r="F203" i="9" s="1"/>
  <c r="F204" i="9" s="1"/>
  <c r="F205" i="9" s="1"/>
  <c r="F206" i="9" s="1"/>
  <c r="F207" i="9" s="1"/>
  <c r="F208" i="9" s="1"/>
  <c r="F209" i="9" s="1"/>
  <c r="F210" i="9" s="1"/>
  <c r="F211" i="9" s="1"/>
  <c r="F212" i="9" s="1"/>
  <c r="F213" i="9" s="1"/>
  <c r="F214" i="9" s="1"/>
  <c r="F215" i="9" s="1"/>
  <c r="F216" i="9" s="1"/>
  <c r="F217" i="9" s="1"/>
  <c r="F218" i="9" s="1"/>
  <c r="F219" i="9" s="1"/>
  <c r="F220" i="9" s="1"/>
  <c r="F221" i="9" s="1"/>
  <c r="F222" i="9" s="1"/>
  <c r="F223" i="9" s="1"/>
  <c r="F224" i="9" s="1"/>
  <c r="F225" i="9" s="1"/>
  <c r="F226" i="9" s="1"/>
  <c r="F227" i="9" s="1"/>
  <c r="F228" i="9" s="1"/>
  <c r="F229" i="9" s="1"/>
  <c r="F230" i="9" s="1"/>
  <c r="F231" i="9" s="1"/>
  <c r="F232" i="9" s="1"/>
  <c r="F233" i="9" s="1"/>
  <c r="F234" i="9" s="1"/>
  <c r="F235" i="9" s="1"/>
  <c r="F236" i="9" s="1"/>
  <c r="F237" i="9" s="1"/>
  <c r="F238" i="9" s="1"/>
  <c r="F239" i="9" s="1"/>
  <c r="F240" i="9" s="1"/>
  <c r="F241" i="9" s="1"/>
  <c r="F242" i="9" s="1"/>
  <c r="F243" i="9" s="1"/>
  <c r="F244" i="9" s="1"/>
  <c r="F245" i="9" s="1"/>
  <c r="F246" i="9" s="1"/>
  <c r="F247" i="9" s="1"/>
  <c r="F248" i="9" s="1"/>
  <c r="F249" i="9" s="1"/>
  <c r="F250" i="9" s="1"/>
  <c r="F251" i="9" s="1"/>
  <c r="F252" i="9" s="1"/>
  <c r="F253" i="9" s="1"/>
  <c r="F254" i="9" s="1"/>
  <c r="F255" i="9" s="1"/>
  <c r="F256" i="9" s="1"/>
  <c r="F257" i="9" s="1"/>
  <c r="F258" i="9" s="1"/>
  <c r="F259" i="9" s="1"/>
  <c r="F260" i="9" s="1"/>
  <c r="F261" i="9" s="1"/>
  <c r="F262" i="9" s="1"/>
  <c r="F263" i="9" s="1"/>
  <c r="F264" i="9" s="1"/>
  <c r="F265" i="9" s="1"/>
  <c r="F266" i="9" s="1"/>
  <c r="F267" i="9" s="1"/>
  <c r="F268" i="9" s="1"/>
  <c r="F269" i="9" s="1"/>
  <c r="F270" i="9" s="1"/>
  <c r="F271" i="9" s="1"/>
  <c r="F272" i="9" s="1"/>
  <c r="F273" i="9" s="1"/>
  <c r="F274" i="9" s="1"/>
  <c r="F275" i="9" s="1"/>
  <c r="F276" i="9" s="1"/>
  <c r="F277" i="9" s="1"/>
  <c r="F278" i="9" s="1"/>
  <c r="F279" i="9" s="1"/>
  <c r="F280" i="9" s="1"/>
  <c r="F281" i="9" s="1"/>
  <c r="F282" i="9" s="1"/>
  <c r="F283" i="9" s="1"/>
  <c r="F284" i="9" s="1"/>
  <c r="F285" i="9" s="1"/>
  <c r="F286" i="9" s="1"/>
  <c r="F287" i="9" s="1"/>
  <c r="F288" i="9" s="1"/>
  <c r="F289" i="9" s="1"/>
  <c r="F290" i="9" s="1"/>
  <c r="F291" i="9" s="1"/>
  <c r="F292" i="9" s="1"/>
  <c r="F293" i="9" s="1"/>
  <c r="F294" i="9" s="1"/>
  <c r="F295" i="9" s="1"/>
  <c r="F296" i="9" s="1"/>
  <c r="F297" i="9" s="1"/>
  <c r="F298" i="9" s="1"/>
  <c r="F299" i="9" s="1"/>
  <c r="F300" i="9" s="1"/>
  <c r="F301" i="9" s="1"/>
  <c r="F302" i="9" s="1"/>
  <c r="F303" i="9" s="1"/>
  <c r="F304" i="9" s="1"/>
  <c r="F305" i="9" s="1"/>
  <c r="F306" i="9" s="1"/>
  <c r="F307" i="9" s="1"/>
  <c r="F308" i="9" s="1"/>
  <c r="F309" i="9" s="1"/>
  <c r="F310" i="9" s="1"/>
  <c r="F311" i="9" s="1"/>
  <c r="F312" i="9" s="1"/>
  <c r="F313" i="9" s="1"/>
  <c r="F314" i="9" s="1"/>
  <c r="F315" i="9" s="1"/>
  <c r="F316" i="9" s="1"/>
  <c r="F317" i="9" s="1"/>
  <c r="F318" i="9" s="1"/>
  <c r="F319" i="9" s="1"/>
  <c r="F320" i="9" s="1"/>
  <c r="F321" i="9" s="1"/>
  <c r="F322" i="9" s="1"/>
  <c r="F323" i="9" s="1"/>
  <c r="F324" i="9" s="1"/>
  <c r="F325" i="9" s="1"/>
  <c r="F326" i="9" s="1"/>
  <c r="F327" i="9" s="1"/>
  <c r="F328" i="9" s="1"/>
  <c r="F329" i="9" s="1"/>
  <c r="F330" i="9" s="1"/>
  <c r="F331" i="9" s="1"/>
  <c r="F332" i="9" s="1"/>
  <c r="F333" i="9" s="1"/>
  <c r="F334" i="9" s="1"/>
  <c r="F335" i="9" s="1"/>
  <c r="F336" i="9" s="1"/>
  <c r="F337" i="9" s="1"/>
  <c r="F338" i="9" s="1"/>
  <c r="F339" i="9" s="1"/>
  <c r="F340" i="9" s="1"/>
  <c r="F341" i="9" s="1"/>
  <c r="F342" i="9" s="1"/>
  <c r="F343" i="9" s="1"/>
  <c r="F344" i="9" s="1"/>
  <c r="F345" i="9" s="1"/>
  <c r="F346" i="9" s="1"/>
  <c r="F347" i="9" s="1"/>
  <c r="F348" i="9" s="1"/>
  <c r="F349" i="9" s="1"/>
  <c r="F350" i="9" s="1"/>
  <c r="F351" i="9" s="1"/>
  <c r="F352" i="9" s="1"/>
  <c r="F353" i="9" s="1"/>
  <c r="F354" i="9" s="1"/>
  <c r="F355" i="9" s="1"/>
  <c r="F356" i="9" s="1"/>
  <c r="F357" i="9" s="1"/>
  <c r="F358" i="9" s="1"/>
  <c r="F359" i="9" s="1"/>
  <c r="F360" i="9" s="1"/>
  <c r="F361" i="9" s="1"/>
  <c r="F362" i="9" s="1"/>
  <c r="F363" i="9" s="1"/>
  <c r="F364" i="9" s="1"/>
  <c r="F365" i="9" s="1"/>
  <c r="F366" i="9" s="1"/>
  <c r="F367" i="9" s="1"/>
  <c r="F368" i="9" s="1"/>
  <c r="F369" i="9" s="1"/>
  <c r="F370" i="9" s="1"/>
  <c r="F371" i="9" s="1"/>
  <c r="F372" i="9" s="1"/>
  <c r="F373" i="9" s="1"/>
  <c r="F374" i="9" s="1"/>
  <c r="F375" i="9" s="1"/>
  <c r="F376" i="9" s="1"/>
  <c r="F377" i="9" s="1"/>
  <c r="F378" i="9" s="1"/>
  <c r="F379" i="9" s="1"/>
  <c r="F380" i="9" s="1"/>
  <c r="F381" i="9" s="1"/>
  <c r="F382" i="9" s="1"/>
  <c r="F383" i="9" s="1"/>
  <c r="F384" i="9" s="1"/>
  <c r="F385" i="9" s="1"/>
  <c r="F386" i="9" s="1"/>
  <c r="F387" i="9" s="1"/>
  <c r="F388" i="9" s="1"/>
  <c r="F389" i="9" s="1"/>
  <c r="F390" i="9" s="1"/>
  <c r="F391" i="9" s="1"/>
  <c r="F392" i="9" s="1"/>
  <c r="F393" i="9" s="1"/>
  <c r="F394" i="9" s="1"/>
  <c r="F395" i="9" s="1"/>
  <c r="F396" i="9" s="1"/>
  <c r="F397" i="9" s="1"/>
  <c r="F398" i="9" s="1"/>
  <c r="F399" i="9" s="1"/>
  <c r="F400" i="9" s="1"/>
  <c r="F401" i="9" s="1"/>
  <c r="F402" i="9" s="1"/>
  <c r="F403" i="9" s="1"/>
  <c r="F404" i="9" s="1"/>
  <c r="F405" i="9" s="1"/>
  <c r="F406" i="9" s="1"/>
  <c r="F407" i="9" s="1"/>
  <c r="F408" i="9" s="1"/>
  <c r="F409" i="9" s="1"/>
  <c r="F410" i="9" s="1"/>
  <c r="F411" i="9" s="1"/>
  <c r="F412" i="9" s="1"/>
  <c r="F413" i="9" s="1"/>
  <c r="F414" i="9" s="1"/>
  <c r="F415" i="9" s="1"/>
  <c r="F416" i="9" s="1"/>
  <c r="F417" i="9" s="1"/>
  <c r="F418" i="9" s="1"/>
  <c r="F419" i="9" s="1"/>
  <c r="F420" i="9" s="1"/>
  <c r="F421" i="9" s="1"/>
  <c r="F422" i="9" s="1"/>
  <c r="F423" i="9" s="1"/>
  <c r="F424" i="9" s="1"/>
  <c r="F425" i="9" s="1"/>
  <c r="F426" i="9" s="1"/>
  <c r="F427" i="9" s="1"/>
  <c r="F428" i="9" s="1"/>
  <c r="F429" i="9" s="1"/>
  <c r="F430" i="9" s="1"/>
  <c r="F431" i="9" s="1"/>
  <c r="F432" i="9" s="1"/>
  <c r="F433" i="9" s="1"/>
  <c r="F434" i="9" s="1"/>
  <c r="F435" i="9" s="1"/>
  <c r="F436" i="9" s="1"/>
  <c r="F437" i="9" s="1"/>
  <c r="F438" i="9" s="1"/>
  <c r="F439" i="9" s="1"/>
  <c r="F440" i="9" s="1"/>
  <c r="F441" i="9" s="1"/>
  <c r="F442" i="9" s="1"/>
  <c r="F443" i="9" s="1"/>
  <c r="F444" i="9" s="1"/>
  <c r="F445" i="9" s="1"/>
  <c r="F446" i="9" s="1"/>
  <c r="F447" i="9" s="1"/>
  <c r="F448" i="9" s="1"/>
  <c r="F449" i="9" s="1"/>
  <c r="F450" i="9" s="1"/>
  <c r="F451" i="9" s="1"/>
  <c r="F452" i="9" s="1"/>
  <c r="F453" i="9" s="1"/>
  <c r="F454" i="9" s="1"/>
  <c r="F455" i="9" s="1"/>
  <c r="F456" i="9" s="1"/>
  <c r="F457" i="9" s="1"/>
  <c r="F458" i="9" s="1"/>
  <c r="F459" i="9" s="1"/>
  <c r="F460" i="9" s="1"/>
  <c r="F461" i="9" s="1"/>
  <c r="F462" i="9" s="1"/>
  <c r="F463" i="9" s="1"/>
  <c r="F464" i="9" s="1"/>
  <c r="F465" i="9" s="1"/>
  <c r="F466" i="9" s="1"/>
  <c r="F467" i="9" s="1"/>
  <c r="F468" i="9" s="1"/>
  <c r="F469" i="9" s="1"/>
  <c r="F470" i="9" s="1"/>
  <c r="F471" i="9" s="1"/>
  <c r="F472" i="9" s="1"/>
  <c r="F473" i="9" s="1"/>
  <c r="F474" i="9" s="1"/>
  <c r="F475" i="9" s="1"/>
  <c r="F476" i="9" s="1"/>
  <c r="F477" i="9" s="1"/>
  <c r="F478" i="9" s="1"/>
  <c r="F479" i="9" s="1"/>
  <c r="F480" i="9" s="1"/>
  <c r="F481" i="9" s="1"/>
  <c r="F482" i="9" s="1"/>
  <c r="F483" i="9" s="1"/>
  <c r="F484" i="9" s="1"/>
  <c r="F485" i="9" s="1"/>
  <c r="F486" i="9" s="1"/>
  <c r="F487" i="9" s="1"/>
  <c r="F488" i="9" s="1"/>
  <c r="F489" i="9" s="1"/>
  <c r="F490" i="9" s="1"/>
  <c r="F491" i="9" s="1"/>
  <c r="F492" i="9" s="1"/>
  <c r="F493" i="9" s="1"/>
  <c r="F494" i="9" s="1"/>
  <c r="F495" i="9" s="1"/>
  <c r="F496" i="9" s="1"/>
  <c r="F497" i="9" s="1"/>
  <c r="F498" i="9" s="1"/>
  <c r="F499" i="9" s="1"/>
  <c r="F500" i="9" s="1"/>
  <c r="F501" i="9" s="1"/>
  <c r="F502" i="9" s="1"/>
  <c r="F503" i="9" s="1"/>
  <c r="F504" i="9" s="1"/>
  <c r="F505" i="9" s="1"/>
  <c r="F506" i="9" s="1"/>
  <c r="F507" i="9" s="1"/>
  <c r="F508" i="9" s="1"/>
  <c r="F509" i="9" s="1"/>
  <c r="F510" i="9" s="1"/>
  <c r="F511" i="9" s="1"/>
  <c r="F512" i="9" s="1"/>
  <c r="F513" i="9" s="1"/>
  <c r="F514" i="9" s="1"/>
  <c r="F515" i="9" s="1"/>
  <c r="F516" i="9" s="1"/>
  <c r="F517" i="9" s="1"/>
  <c r="F518" i="9" s="1"/>
  <c r="F519" i="9" s="1"/>
  <c r="F520" i="9" s="1"/>
  <c r="F521" i="9" s="1"/>
  <c r="F522" i="9" s="1"/>
  <c r="F523" i="9" s="1"/>
  <c r="F524" i="9" s="1"/>
  <c r="F525" i="9" s="1"/>
  <c r="F526" i="9" s="1"/>
  <c r="F527" i="9" s="1"/>
  <c r="F528" i="9" s="1"/>
  <c r="F529" i="9" s="1"/>
  <c r="F530" i="9" s="1"/>
  <c r="F531" i="9" s="1"/>
  <c r="F532" i="9" s="1"/>
  <c r="F533" i="9" s="1"/>
  <c r="F534" i="9" s="1"/>
  <c r="F535" i="9" s="1"/>
  <c r="F536" i="9" s="1"/>
  <c r="F537" i="9" s="1"/>
  <c r="F538" i="9" s="1"/>
  <c r="F539" i="9" s="1"/>
  <c r="F540" i="9" s="1"/>
  <c r="F541" i="9" s="1"/>
  <c r="F542" i="9" s="1"/>
  <c r="F543" i="9" s="1"/>
  <c r="F544" i="9" s="1"/>
  <c r="F545" i="9" s="1"/>
  <c r="F546" i="9" s="1"/>
  <c r="F547" i="9" s="1"/>
  <c r="F548" i="9" s="1"/>
  <c r="F549" i="9" s="1"/>
  <c r="F550" i="9" s="1"/>
  <c r="F551" i="9" s="1"/>
  <c r="F552" i="9" s="1"/>
  <c r="F553" i="9" s="1"/>
  <c r="F554" i="9" s="1"/>
  <c r="F555" i="9" s="1"/>
  <c r="F556" i="9" s="1"/>
  <c r="F557" i="9" s="1"/>
  <c r="F558" i="9" s="1"/>
  <c r="F559" i="9" s="1"/>
  <c r="F560" i="9" s="1"/>
  <c r="F561" i="9" s="1"/>
  <c r="F562" i="9" s="1"/>
  <c r="F563" i="9" s="1"/>
  <c r="F564" i="9" s="1"/>
  <c r="F565" i="9" s="1"/>
  <c r="F566" i="9" s="1"/>
  <c r="F567" i="9" s="1"/>
  <c r="F568" i="9" s="1"/>
  <c r="F569" i="9" s="1"/>
  <c r="F570" i="9" s="1"/>
  <c r="F571" i="9" s="1"/>
  <c r="F572" i="9" s="1"/>
  <c r="F573" i="9" s="1"/>
  <c r="F574" i="9" s="1"/>
  <c r="F575" i="9" s="1"/>
  <c r="F576" i="9" s="1"/>
  <c r="F577" i="9" s="1"/>
  <c r="F578" i="9" s="1"/>
  <c r="F579" i="9" s="1"/>
  <c r="F580" i="9" s="1"/>
  <c r="F581" i="9" s="1"/>
  <c r="F582" i="9" s="1"/>
  <c r="F583" i="9" s="1"/>
  <c r="F584" i="9" s="1"/>
  <c r="F585" i="9" s="1"/>
  <c r="F586" i="9" s="1"/>
  <c r="F587" i="9" s="1"/>
  <c r="F588" i="9" s="1"/>
  <c r="F589" i="9" s="1"/>
  <c r="F590" i="9" s="1"/>
  <c r="F591" i="9" s="1"/>
  <c r="F592" i="9" s="1"/>
  <c r="F593" i="9" s="1"/>
  <c r="F594" i="9" s="1"/>
  <c r="F595" i="9" s="1"/>
  <c r="F596" i="9" s="1"/>
  <c r="F597" i="9" s="1"/>
  <c r="F598" i="9" s="1"/>
  <c r="F599" i="9" s="1"/>
  <c r="F600" i="9" s="1"/>
  <c r="F601" i="9" s="1"/>
  <c r="F602" i="9" s="1"/>
  <c r="F603" i="9" s="1"/>
  <c r="F604" i="9" s="1"/>
  <c r="F605" i="9" s="1"/>
  <c r="F606" i="9" s="1"/>
  <c r="F607" i="9" s="1"/>
  <c r="F608" i="9" s="1"/>
  <c r="F609" i="9" s="1"/>
  <c r="F610" i="9" s="1"/>
  <c r="F611" i="9" s="1"/>
  <c r="F612" i="9" s="1"/>
  <c r="F613" i="9" s="1"/>
  <c r="F614" i="9" s="1"/>
  <c r="F615" i="9" s="1"/>
  <c r="F616" i="9" s="1"/>
  <c r="F617" i="9" s="1"/>
  <c r="F618" i="9" s="1"/>
  <c r="F619" i="9" s="1"/>
  <c r="F620" i="9" s="1"/>
  <c r="F621" i="9" s="1"/>
  <c r="F622" i="9" s="1"/>
  <c r="F623" i="9" s="1"/>
  <c r="F624" i="9" s="1"/>
  <c r="F625" i="9" s="1"/>
  <c r="F626" i="9" s="1"/>
  <c r="F627" i="9" s="1"/>
  <c r="F628" i="9" s="1"/>
  <c r="F629" i="9" s="1"/>
  <c r="F630" i="9" s="1"/>
  <c r="F631" i="9" s="1"/>
  <c r="F632" i="9" s="1"/>
  <c r="F633" i="9" s="1"/>
  <c r="F634" i="9" s="1"/>
  <c r="F635" i="9" s="1"/>
  <c r="F636" i="9" s="1"/>
  <c r="F637" i="9" s="1"/>
  <c r="F638" i="9" s="1"/>
  <c r="F639" i="9" s="1"/>
  <c r="F640" i="9" s="1"/>
  <c r="F641" i="9" s="1"/>
  <c r="F642" i="9" s="1"/>
  <c r="F643" i="9" s="1"/>
  <c r="F644" i="9" s="1"/>
  <c r="F645" i="9" s="1"/>
  <c r="F646" i="9" s="1"/>
  <c r="F647" i="9" s="1"/>
  <c r="F648" i="9" s="1"/>
  <c r="F649" i="9" s="1"/>
  <c r="F650" i="9" s="1"/>
  <c r="F651" i="9" s="1"/>
  <c r="F652" i="9" s="1"/>
  <c r="F653" i="9" s="1"/>
  <c r="F654" i="9" s="1"/>
  <c r="F655" i="9" s="1"/>
  <c r="F656" i="9" s="1"/>
  <c r="F657" i="9" s="1"/>
  <c r="F658" i="9" s="1"/>
  <c r="F659" i="9" s="1"/>
  <c r="F660" i="9" s="1"/>
  <c r="F661" i="9" s="1"/>
  <c r="F662" i="9" s="1"/>
  <c r="F663" i="9" s="1"/>
  <c r="F664" i="9" s="1"/>
  <c r="F665" i="9" s="1"/>
  <c r="F666" i="9" s="1"/>
  <c r="F667" i="9" s="1"/>
  <c r="F668" i="9" s="1"/>
  <c r="F669" i="9" s="1"/>
  <c r="F670" i="9" s="1"/>
  <c r="F671" i="9" s="1"/>
  <c r="F672" i="9" s="1"/>
  <c r="F673" i="9" s="1"/>
  <c r="F674" i="9" s="1"/>
  <c r="F675" i="9" s="1"/>
  <c r="F676" i="9" s="1"/>
  <c r="F677" i="9" s="1"/>
  <c r="F678" i="9" s="1"/>
  <c r="F679" i="9" s="1"/>
  <c r="F680" i="9" s="1"/>
  <c r="F681" i="9" s="1"/>
  <c r="F682" i="9" s="1"/>
  <c r="F683" i="9" s="1"/>
  <c r="F684" i="9" s="1"/>
  <c r="F685" i="9" s="1"/>
  <c r="F686" i="9" s="1"/>
  <c r="F687" i="9" s="1"/>
  <c r="F688" i="9" s="1"/>
  <c r="F689" i="9" s="1"/>
  <c r="F690" i="9" s="1"/>
  <c r="F691" i="9" s="1"/>
  <c r="F692" i="9" s="1"/>
  <c r="F693" i="9" s="1"/>
  <c r="F694" i="9" s="1"/>
  <c r="F695" i="9" s="1"/>
  <c r="F696" i="9" s="1"/>
  <c r="F697" i="9" s="1"/>
  <c r="F698" i="9" s="1"/>
  <c r="F699" i="9" s="1"/>
  <c r="F700" i="9" s="1"/>
  <c r="F701" i="9" s="1"/>
  <c r="F702" i="9" s="1"/>
  <c r="F703" i="9" s="1"/>
  <c r="F704" i="9" s="1"/>
  <c r="F705" i="9" s="1"/>
  <c r="F706" i="9" s="1"/>
  <c r="F707" i="9" s="1"/>
  <c r="F708" i="9" s="1"/>
  <c r="F709" i="9" s="1"/>
  <c r="F710" i="9" s="1"/>
  <c r="F711" i="9" s="1"/>
  <c r="F712" i="9" s="1"/>
  <c r="F713" i="9" s="1"/>
  <c r="F714" i="9" s="1"/>
  <c r="F715" i="9" s="1"/>
  <c r="F716" i="9" s="1"/>
  <c r="F717" i="9" s="1"/>
  <c r="F718" i="9" s="1"/>
  <c r="F719" i="9" s="1"/>
  <c r="F720" i="9" s="1"/>
  <c r="F721" i="9" s="1"/>
  <c r="F722" i="9" s="1"/>
  <c r="F723" i="9" s="1"/>
  <c r="F724" i="9" s="1"/>
  <c r="F725" i="9" s="1"/>
  <c r="F726" i="9" s="1"/>
  <c r="F727" i="9" s="1"/>
  <c r="F728" i="9" s="1"/>
  <c r="F729" i="9" s="1"/>
  <c r="F730" i="9" s="1"/>
  <c r="F731" i="9" s="1"/>
  <c r="F732" i="9" s="1"/>
  <c r="F733" i="9" s="1"/>
  <c r="F734" i="9" s="1"/>
  <c r="F735" i="9" s="1"/>
  <c r="F736" i="9" s="1"/>
  <c r="F737" i="9" s="1"/>
  <c r="F738" i="9" s="1"/>
  <c r="F739" i="9" s="1"/>
  <c r="F740" i="9" s="1"/>
  <c r="F741" i="9" s="1"/>
  <c r="F742" i="9" s="1"/>
  <c r="F743" i="9" s="1"/>
  <c r="F744" i="9" s="1"/>
  <c r="F745" i="9" s="1"/>
  <c r="F746" i="9" s="1"/>
  <c r="F747" i="9" s="1"/>
  <c r="F748" i="9" s="1"/>
  <c r="F749" i="9" s="1"/>
  <c r="F750" i="9" s="1"/>
  <c r="F751" i="9" s="1"/>
  <c r="F752" i="9" s="1"/>
  <c r="F753" i="9" s="1"/>
  <c r="F754" i="9" s="1"/>
  <c r="F755" i="9" s="1"/>
  <c r="F756" i="9" s="1"/>
  <c r="F757" i="9" s="1"/>
  <c r="F758" i="9" s="1"/>
  <c r="F759" i="9" s="1"/>
  <c r="F760" i="9" s="1"/>
  <c r="F761" i="9" s="1"/>
  <c r="F762" i="9" s="1"/>
  <c r="F763" i="9" s="1"/>
  <c r="F764" i="9" s="1"/>
  <c r="F765" i="9" s="1"/>
  <c r="F766" i="9" s="1"/>
  <c r="F767" i="9" s="1"/>
  <c r="F768" i="9" s="1"/>
  <c r="F769" i="9" s="1"/>
  <c r="F770" i="9" s="1"/>
  <c r="F771" i="9" s="1"/>
  <c r="F772" i="9" s="1"/>
  <c r="F773" i="9" s="1"/>
  <c r="F774" i="9" s="1"/>
  <c r="F775" i="9" s="1"/>
  <c r="F776" i="9" s="1"/>
  <c r="F777" i="9" s="1"/>
  <c r="F778" i="9" s="1"/>
  <c r="F779" i="9" s="1"/>
  <c r="F780" i="9" s="1"/>
  <c r="F781" i="9" s="1"/>
  <c r="F782" i="9" s="1"/>
  <c r="F783" i="9" s="1"/>
  <c r="F784" i="9" s="1"/>
  <c r="F785" i="9" s="1"/>
  <c r="F786" i="9" s="1"/>
  <c r="F787" i="9" s="1"/>
  <c r="F788" i="9" s="1"/>
  <c r="F789" i="9" s="1"/>
  <c r="F790" i="9" s="1"/>
  <c r="F791" i="9" s="1"/>
  <c r="F792" i="9" s="1"/>
  <c r="F793" i="9" s="1"/>
  <c r="F794" i="9" s="1"/>
  <c r="F795" i="9" s="1"/>
  <c r="F796" i="9" s="1"/>
  <c r="F797" i="9" s="1"/>
  <c r="F798" i="9" s="1"/>
  <c r="F799" i="9" s="1"/>
  <c r="F800" i="9" s="1"/>
  <c r="F801" i="9" s="1"/>
  <c r="F802" i="9" s="1"/>
  <c r="F803" i="9" s="1"/>
  <c r="F804" i="9" s="1"/>
  <c r="F805" i="9" s="1"/>
  <c r="F806" i="9" s="1"/>
  <c r="F807" i="9" s="1"/>
  <c r="F808" i="9" s="1"/>
  <c r="F809" i="9" s="1"/>
  <c r="F810" i="9" s="1"/>
  <c r="F811" i="9" s="1"/>
  <c r="F812" i="9" s="1"/>
  <c r="F813" i="9" s="1"/>
  <c r="F814" i="9" s="1"/>
  <c r="F815" i="9" s="1"/>
  <c r="F816" i="9" s="1"/>
  <c r="F817" i="9" s="1"/>
  <c r="F818" i="9" s="1"/>
  <c r="F819" i="9" s="1"/>
  <c r="F820" i="9" s="1"/>
  <c r="F821" i="9" s="1"/>
  <c r="F822" i="9" s="1"/>
  <c r="F823" i="9" s="1"/>
  <c r="F824" i="9" s="1"/>
  <c r="F825" i="9" s="1"/>
  <c r="F826" i="9" s="1"/>
  <c r="F827" i="9" s="1"/>
  <c r="F828" i="9" s="1"/>
  <c r="F829" i="9" s="1"/>
  <c r="F830" i="9" s="1"/>
  <c r="F831" i="9" s="1"/>
  <c r="F832" i="9" s="1"/>
  <c r="F833" i="9" s="1"/>
  <c r="F834" i="9" s="1"/>
  <c r="F835" i="9" s="1"/>
  <c r="F836" i="9" s="1"/>
  <c r="F837" i="9" s="1"/>
  <c r="F838" i="9" s="1"/>
  <c r="F839" i="9" s="1"/>
  <c r="F840" i="9" s="1"/>
  <c r="F841" i="9" s="1"/>
  <c r="F842" i="9" s="1"/>
  <c r="F843" i="9" s="1"/>
  <c r="F844" i="9" s="1"/>
  <c r="F845" i="9" s="1"/>
  <c r="F846" i="9" s="1"/>
  <c r="F847" i="9" s="1"/>
  <c r="F848" i="9" s="1"/>
  <c r="F849" i="9" s="1"/>
  <c r="F850" i="9" s="1"/>
  <c r="F851" i="9" s="1"/>
  <c r="F852" i="9" s="1"/>
  <c r="F853" i="9" s="1"/>
  <c r="F854" i="9" s="1"/>
  <c r="F855" i="9" s="1"/>
  <c r="F856" i="9" s="1"/>
  <c r="F857" i="9" s="1"/>
  <c r="F858" i="9" s="1"/>
  <c r="F859" i="9" s="1"/>
  <c r="F860" i="9" s="1"/>
  <c r="F861" i="9" s="1"/>
  <c r="F862" i="9" s="1"/>
  <c r="F863" i="9" s="1"/>
  <c r="F864" i="9" s="1"/>
  <c r="F865" i="9" s="1"/>
  <c r="F866" i="9" s="1"/>
  <c r="F867" i="9" s="1"/>
  <c r="F868" i="9" s="1"/>
  <c r="F869" i="9" s="1"/>
  <c r="F870" i="9" s="1"/>
  <c r="F871" i="9" s="1"/>
  <c r="F872" i="9" s="1"/>
  <c r="F873" i="9" s="1"/>
  <c r="F874" i="9" s="1"/>
  <c r="F875" i="9" s="1"/>
  <c r="F876" i="9" s="1"/>
  <c r="F877" i="9" s="1"/>
  <c r="F878" i="9" s="1"/>
  <c r="F879" i="9" s="1"/>
  <c r="F880" i="9" s="1"/>
  <c r="F881" i="9" s="1"/>
  <c r="F882" i="9" s="1"/>
  <c r="F883" i="9" s="1"/>
  <c r="F884" i="9" s="1"/>
  <c r="F885" i="9" s="1"/>
  <c r="F886" i="9" s="1"/>
  <c r="F887" i="9" s="1"/>
  <c r="F888" i="9" s="1"/>
  <c r="F889" i="9" s="1"/>
  <c r="F890" i="9" s="1"/>
  <c r="F891" i="9" s="1"/>
  <c r="F892" i="9" s="1"/>
  <c r="F893" i="9" s="1"/>
  <c r="F894" i="9" s="1"/>
  <c r="F895" i="9" s="1"/>
  <c r="F896" i="9" s="1"/>
  <c r="F897" i="9" s="1"/>
  <c r="F898" i="9" s="1"/>
  <c r="F899" i="9" s="1"/>
  <c r="F900" i="9" s="1"/>
  <c r="F901" i="9" s="1"/>
  <c r="F902" i="9" s="1"/>
  <c r="F903" i="9" s="1"/>
  <c r="F904" i="9" s="1"/>
  <c r="F905" i="9" s="1"/>
  <c r="F906" i="9" s="1"/>
  <c r="F907" i="9" s="1"/>
  <c r="F908" i="9" s="1"/>
  <c r="F909" i="9" s="1"/>
  <c r="F910" i="9" s="1"/>
  <c r="F911" i="9" s="1"/>
  <c r="F912" i="9" s="1"/>
  <c r="F913" i="9" s="1"/>
  <c r="F914" i="9" s="1"/>
  <c r="F915" i="9" s="1"/>
  <c r="F916" i="9" s="1"/>
  <c r="F917" i="9" s="1"/>
  <c r="F918" i="9" s="1"/>
  <c r="F919" i="9" s="1"/>
  <c r="F920" i="9" s="1"/>
  <c r="F921" i="9" s="1"/>
  <c r="F922" i="9" s="1"/>
  <c r="F923" i="9" s="1"/>
  <c r="F924" i="9" s="1"/>
  <c r="F925" i="9" s="1"/>
  <c r="F926" i="9" s="1"/>
  <c r="F927" i="9" s="1"/>
  <c r="F928" i="9" s="1"/>
  <c r="F929" i="9" s="1"/>
  <c r="D4" i="1"/>
  <c r="E4" i="1"/>
  <c r="F4" i="1"/>
  <c r="G4" i="1"/>
  <c r="H4" i="1"/>
  <c r="I4" i="1"/>
  <c r="J4" i="1"/>
  <c r="K4" i="1"/>
  <c r="L4" i="1"/>
  <c r="M4" i="1"/>
  <c r="N4" i="1"/>
  <c r="O4" i="1"/>
  <c r="D5" i="1"/>
  <c r="E5" i="1"/>
  <c r="F5" i="1"/>
  <c r="G5" i="1"/>
  <c r="H5" i="1"/>
  <c r="I5" i="1"/>
  <c r="J5" i="1"/>
  <c r="K5" i="1"/>
  <c r="L5" i="1"/>
  <c r="M5" i="1"/>
  <c r="N5" i="1"/>
  <c r="O5" i="1"/>
  <c r="D6" i="1"/>
  <c r="E6" i="1"/>
  <c r="F6" i="1"/>
  <c r="G6" i="1"/>
  <c r="H6" i="1"/>
  <c r="I6" i="1"/>
  <c r="J6" i="1"/>
  <c r="K6" i="1"/>
  <c r="L6" i="1"/>
  <c r="M6" i="1"/>
  <c r="N6" i="1"/>
  <c r="O6" i="1"/>
  <c r="D7" i="1"/>
  <c r="E7" i="1"/>
  <c r="F7" i="1"/>
  <c r="G7" i="1"/>
  <c r="H7" i="1"/>
  <c r="I7" i="1"/>
  <c r="J7" i="1"/>
  <c r="K7" i="1"/>
  <c r="L7" i="1"/>
  <c r="M7" i="1"/>
  <c r="N7" i="1"/>
  <c r="O7" i="1"/>
  <c r="D8" i="1"/>
  <c r="E8" i="1"/>
  <c r="F8" i="1"/>
  <c r="G8" i="1"/>
  <c r="H8" i="1"/>
  <c r="I8" i="1"/>
  <c r="J8" i="1"/>
  <c r="K8" i="1"/>
  <c r="L8" i="1"/>
  <c r="M8" i="1"/>
  <c r="N8" i="1"/>
  <c r="O8" i="1"/>
  <c r="P8" i="1"/>
  <c r="D9" i="1"/>
  <c r="E9" i="1"/>
  <c r="F9" i="1"/>
  <c r="G9" i="1"/>
  <c r="H9" i="1"/>
  <c r="I9" i="1"/>
  <c r="J9" i="1"/>
  <c r="K9" i="1"/>
  <c r="L9" i="1"/>
  <c r="M9" i="1"/>
  <c r="N9" i="1"/>
  <c r="O9" i="1"/>
  <c r="D10" i="1"/>
  <c r="E10" i="1"/>
  <c r="F10" i="1"/>
  <c r="G10" i="1"/>
  <c r="H10" i="1"/>
  <c r="I10" i="1"/>
  <c r="J10" i="1"/>
  <c r="K10" i="1"/>
  <c r="L10" i="1"/>
  <c r="M10" i="1"/>
  <c r="N10" i="1"/>
  <c r="O10" i="1"/>
  <c r="D11" i="1"/>
  <c r="E11" i="1"/>
  <c r="F11" i="1"/>
  <c r="G11" i="1"/>
  <c r="H11" i="1"/>
  <c r="I11" i="1"/>
  <c r="J11" i="1"/>
  <c r="K11" i="1"/>
  <c r="L11" i="1"/>
  <c r="M11" i="1"/>
  <c r="N11" i="1"/>
  <c r="O11" i="1"/>
  <c r="D12" i="1"/>
  <c r="E12" i="1"/>
  <c r="F12" i="1"/>
  <c r="G12" i="1"/>
  <c r="H12" i="1"/>
  <c r="I12" i="1"/>
  <c r="J12" i="1"/>
  <c r="K12" i="1"/>
  <c r="L12" i="1"/>
  <c r="M12" i="1"/>
  <c r="N12" i="1"/>
  <c r="O12" i="1"/>
  <c r="D13" i="1"/>
  <c r="E13" i="1"/>
  <c r="F13" i="1"/>
  <c r="G13" i="1"/>
  <c r="H13" i="1"/>
  <c r="I13" i="1"/>
  <c r="J13" i="1"/>
  <c r="K13" i="1"/>
  <c r="L13" i="1"/>
  <c r="M13" i="1"/>
  <c r="N13" i="1"/>
  <c r="O13" i="1"/>
  <c r="D16" i="1"/>
  <c r="E16" i="1"/>
  <c r="F16" i="1"/>
  <c r="G16" i="1"/>
  <c r="H16" i="1"/>
  <c r="I16" i="1"/>
  <c r="J16" i="1"/>
  <c r="K16" i="1"/>
  <c r="L16" i="1"/>
  <c r="M16" i="1"/>
  <c r="N16" i="1"/>
  <c r="O16" i="1"/>
  <c r="D17" i="1"/>
  <c r="E17" i="1"/>
  <c r="F17" i="1"/>
  <c r="G17" i="1"/>
  <c r="H17" i="1"/>
  <c r="I17" i="1"/>
  <c r="J17" i="1"/>
  <c r="K17" i="1"/>
  <c r="L17" i="1"/>
  <c r="M17" i="1"/>
  <c r="N17" i="1"/>
  <c r="O17" i="1"/>
  <c r="D18" i="1"/>
  <c r="E18" i="1"/>
  <c r="F18" i="1"/>
  <c r="G18" i="1"/>
  <c r="H18" i="1"/>
  <c r="I18" i="1"/>
  <c r="J18" i="1"/>
  <c r="K18" i="1"/>
  <c r="L18" i="1"/>
  <c r="M18" i="1"/>
  <c r="N18" i="1"/>
  <c r="O18" i="1"/>
  <c r="D19" i="1"/>
  <c r="E19" i="1"/>
  <c r="F19" i="1"/>
  <c r="G19" i="1"/>
  <c r="H19" i="1"/>
  <c r="I19" i="1"/>
  <c r="J19" i="1"/>
  <c r="K19" i="1"/>
  <c r="L19" i="1"/>
  <c r="M19" i="1"/>
  <c r="N19" i="1"/>
  <c r="O19" i="1"/>
  <c r="D20" i="1"/>
  <c r="E20" i="1"/>
  <c r="F20" i="1"/>
  <c r="G20" i="1"/>
  <c r="H20" i="1"/>
  <c r="I20" i="1"/>
  <c r="J20" i="1"/>
  <c r="K20" i="1"/>
  <c r="L20" i="1"/>
  <c r="M20" i="1"/>
  <c r="N20" i="1"/>
  <c r="O20" i="1"/>
  <c r="D21" i="1"/>
  <c r="E21" i="1"/>
  <c r="F21" i="1"/>
  <c r="G21" i="1"/>
  <c r="H21" i="1"/>
  <c r="I21" i="1"/>
  <c r="J21" i="1"/>
  <c r="K21" i="1"/>
  <c r="L21" i="1"/>
  <c r="M21" i="1"/>
  <c r="N21" i="1"/>
  <c r="O21" i="1"/>
  <c r="D22" i="1"/>
  <c r="E22" i="1"/>
  <c r="F22" i="1"/>
  <c r="G22" i="1"/>
  <c r="H22" i="1"/>
  <c r="I22" i="1"/>
  <c r="J22" i="1"/>
  <c r="K22" i="1"/>
  <c r="L22" i="1"/>
  <c r="M22" i="1"/>
  <c r="N22" i="1"/>
  <c r="O22" i="1"/>
  <c r="D23" i="1"/>
  <c r="E23" i="1"/>
  <c r="F23" i="1"/>
  <c r="G23" i="1"/>
  <c r="H23" i="1"/>
  <c r="I23" i="1"/>
  <c r="J23" i="1"/>
  <c r="K23" i="1"/>
  <c r="L23" i="1"/>
  <c r="M23" i="1"/>
  <c r="N23" i="1"/>
  <c r="O23" i="1"/>
  <c r="D24" i="1"/>
  <c r="E24" i="1"/>
  <c r="F24" i="1"/>
  <c r="G24" i="1"/>
  <c r="H24" i="1"/>
  <c r="I24" i="1"/>
  <c r="J24" i="1"/>
  <c r="K24" i="1"/>
  <c r="L24" i="1"/>
  <c r="M24" i="1"/>
  <c r="N24" i="1"/>
  <c r="O24" i="1"/>
  <c r="D25" i="1"/>
  <c r="P25" i="1" s="1"/>
  <c r="E25" i="1"/>
  <c r="F25" i="1"/>
  <c r="G25" i="1"/>
  <c r="H25" i="1"/>
  <c r="I25" i="1"/>
  <c r="J25" i="1"/>
  <c r="K25" i="1"/>
  <c r="L25" i="1"/>
  <c r="M25" i="1"/>
  <c r="N25" i="1"/>
  <c r="O25" i="1"/>
  <c r="D28" i="1"/>
  <c r="E28" i="1"/>
  <c r="F28" i="1"/>
  <c r="G28" i="1"/>
  <c r="H28" i="1"/>
  <c r="I28" i="1"/>
  <c r="J28" i="1"/>
  <c r="K28" i="1"/>
  <c r="L28" i="1"/>
  <c r="M28" i="1"/>
  <c r="N28" i="1"/>
  <c r="O28" i="1"/>
  <c r="D29" i="1"/>
  <c r="E29" i="1"/>
  <c r="F29" i="1"/>
  <c r="G29" i="1"/>
  <c r="H29" i="1"/>
  <c r="I29" i="1"/>
  <c r="J29" i="1"/>
  <c r="K29" i="1"/>
  <c r="L29" i="1"/>
  <c r="M29" i="1"/>
  <c r="N29" i="1"/>
  <c r="O29" i="1"/>
  <c r="D30" i="1"/>
  <c r="E30" i="1"/>
  <c r="F30" i="1"/>
  <c r="G30" i="1"/>
  <c r="H30" i="1"/>
  <c r="I30" i="1"/>
  <c r="J30" i="1"/>
  <c r="K30" i="1"/>
  <c r="P30" i="1" s="1"/>
  <c r="L30" i="1"/>
  <c r="M30" i="1"/>
  <c r="N30" i="1"/>
  <c r="O30" i="1"/>
  <c r="D31" i="1"/>
  <c r="E31" i="1"/>
  <c r="F31" i="1"/>
  <c r="G31" i="1"/>
  <c r="H31" i="1"/>
  <c r="I31" i="1"/>
  <c r="J31" i="1"/>
  <c r="K31" i="1"/>
  <c r="L31" i="1"/>
  <c r="M31" i="1"/>
  <c r="N31" i="1"/>
  <c r="O31" i="1"/>
  <c r="D32" i="1"/>
  <c r="E32" i="1"/>
  <c r="F32" i="1"/>
  <c r="G32" i="1"/>
  <c r="H32" i="1"/>
  <c r="I32" i="1"/>
  <c r="J32" i="1"/>
  <c r="K32" i="1"/>
  <c r="L32" i="1"/>
  <c r="M32" i="1"/>
  <c r="N32" i="1"/>
  <c r="O32" i="1"/>
  <c r="D33" i="1"/>
  <c r="E33" i="1"/>
  <c r="F33" i="1"/>
  <c r="G33" i="1"/>
  <c r="H33" i="1"/>
  <c r="I33" i="1"/>
  <c r="J33" i="1"/>
  <c r="K33" i="1"/>
  <c r="L33" i="1"/>
  <c r="M33" i="1"/>
  <c r="N33" i="1"/>
  <c r="O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D35" i="1"/>
  <c r="E35" i="1"/>
  <c r="F35" i="1"/>
  <c r="G35" i="1"/>
  <c r="H35" i="1"/>
  <c r="I35" i="1"/>
  <c r="J35" i="1"/>
  <c r="K35" i="1"/>
  <c r="L35" i="1"/>
  <c r="M35" i="1"/>
  <c r="N35" i="1"/>
  <c r="O35" i="1"/>
  <c r="D36" i="1"/>
  <c r="E36" i="1"/>
  <c r="F36" i="1"/>
  <c r="G36" i="1"/>
  <c r="H36" i="1"/>
  <c r="I36" i="1"/>
  <c r="J36" i="1"/>
  <c r="K36" i="1"/>
  <c r="L36" i="1"/>
  <c r="M36" i="1"/>
  <c r="N36" i="1"/>
  <c r="O36" i="1"/>
  <c r="D37" i="1"/>
  <c r="E37" i="1"/>
  <c r="F37" i="1"/>
  <c r="G37" i="1"/>
  <c r="H37" i="1"/>
  <c r="I37" i="1"/>
  <c r="J37" i="1"/>
  <c r="K37" i="1"/>
  <c r="L37" i="1"/>
  <c r="M37" i="1"/>
  <c r="N37" i="1"/>
  <c r="O37" i="1"/>
  <c r="D40" i="1"/>
  <c r="E40" i="1"/>
  <c r="F40" i="1"/>
  <c r="G40" i="1"/>
  <c r="H40" i="1"/>
  <c r="I40" i="1"/>
  <c r="J40" i="1"/>
  <c r="K40" i="1"/>
  <c r="L40" i="1"/>
  <c r="M40" i="1"/>
  <c r="N40" i="1"/>
  <c r="O40" i="1"/>
  <c r="D41" i="1"/>
  <c r="E41" i="1"/>
  <c r="F41" i="1"/>
  <c r="G41" i="1"/>
  <c r="H41" i="1"/>
  <c r="I41" i="1"/>
  <c r="J41" i="1"/>
  <c r="K41" i="1"/>
  <c r="L41" i="1"/>
  <c r="M41" i="1"/>
  <c r="N41" i="1"/>
  <c r="O41" i="1"/>
  <c r="D42" i="1"/>
  <c r="E42" i="1"/>
  <c r="F42" i="1"/>
  <c r="G42" i="1"/>
  <c r="H42" i="1"/>
  <c r="I42" i="1"/>
  <c r="J42" i="1"/>
  <c r="K42" i="1"/>
  <c r="L42" i="1"/>
  <c r="M42" i="1"/>
  <c r="N42" i="1"/>
  <c r="O42" i="1"/>
  <c r="D43" i="1"/>
  <c r="E43" i="1"/>
  <c r="F43" i="1"/>
  <c r="G43" i="1"/>
  <c r="H43" i="1"/>
  <c r="I43" i="1"/>
  <c r="J43" i="1"/>
  <c r="K43" i="1"/>
  <c r="L43" i="1"/>
  <c r="M43" i="1"/>
  <c r="N43" i="1"/>
  <c r="O43" i="1"/>
  <c r="D44" i="1"/>
  <c r="E44" i="1"/>
  <c r="F44" i="1"/>
  <c r="G44" i="1"/>
  <c r="H44" i="1"/>
  <c r="I44" i="1"/>
  <c r="J44" i="1"/>
  <c r="K44" i="1"/>
  <c r="L44" i="1"/>
  <c r="M44" i="1"/>
  <c r="N44" i="1"/>
  <c r="O44" i="1"/>
  <c r="D45" i="1"/>
  <c r="E45" i="1"/>
  <c r="F45" i="1"/>
  <c r="G45" i="1"/>
  <c r="H45" i="1"/>
  <c r="I45" i="1"/>
  <c r="J45" i="1"/>
  <c r="K45" i="1"/>
  <c r="L45" i="1"/>
  <c r="M45" i="1"/>
  <c r="N45" i="1"/>
  <c r="O45" i="1"/>
  <c r="D46" i="1"/>
  <c r="E46" i="1"/>
  <c r="F46" i="1"/>
  <c r="G46" i="1"/>
  <c r="H46" i="1"/>
  <c r="I46" i="1"/>
  <c r="J46" i="1"/>
  <c r="K46" i="1"/>
  <c r="L46" i="1"/>
  <c r="M46" i="1"/>
  <c r="N46" i="1"/>
  <c r="O46" i="1"/>
  <c r="D47" i="1"/>
  <c r="E47" i="1"/>
  <c r="F47" i="1"/>
  <c r="P47" i="1" s="1"/>
  <c r="G47" i="1"/>
  <c r="H47" i="1"/>
  <c r="I47" i="1"/>
  <c r="J47" i="1"/>
  <c r="K47" i="1"/>
  <c r="L47" i="1"/>
  <c r="M47" i="1"/>
  <c r="N47" i="1"/>
  <c r="O47" i="1"/>
  <c r="D48" i="1"/>
  <c r="E48" i="1"/>
  <c r="F48" i="1"/>
  <c r="G48" i="1"/>
  <c r="H48" i="1"/>
  <c r="I48" i="1"/>
  <c r="J48" i="1"/>
  <c r="K48" i="1"/>
  <c r="L48" i="1"/>
  <c r="M48" i="1"/>
  <c r="N48" i="1"/>
  <c r="O48" i="1"/>
  <c r="D49" i="1"/>
  <c r="E49" i="1"/>
  <c r="F49" i="1"/>
  <c r="G49" i="1"/>
  <c r="H49" i="1"/>
  <c r="I49" i="1"/>
  <c r="J49" i="1"/>
  <c r="K49" i="1"/>
  <c r="L49" i="1"/>
  <c r="M49" i="1"/>
  <c r="N49" i="1"/>
  <c r="O49" i="1"/>
  <c r="D52" i="1"/>
  <c r="E52" i="1"/>
  <c r="F52" i="1"/>
  <c r="G52" i="1"/>
  <c r="H52" i="1"/>
  <c r="I52" i="1"/>
  <c r="J52" i="1"/>
  <c r="K52" i="1"/>
  <c r="L52" i="1"/>
  <c r="M52" i="1"/>
  <c r="N52" i="1"/>
  <c r="O52" i="1"/>
  <c r="D53" i="1"/>
  <c r="E53" i="1"/>
  <c r="F53" i="1"/>
  <c r="G53" i="1"/>
  <c r="H53" i="1"/>
  <c r="I53" i="1"/>
  <c r="J53" i="1"/>
  <c r="K53" i="1"/>
  <c r="L53" i="1"/>
  <c r="M53" i="1"/>
  <c r="N53" i="1"/>
  <c r="O53" i="1"/>
  <c r="D54" i="1"/>
  <c r="E54" i="1"/>
  <c r="F54" i="1"/>
  <c r="G54" i="1"/>
  <c r="H54" i="1"/>
  <c r="I54" i="1"/>
  <c r="J54" i="1"/>
  <c r="K54" i="1"/>
  <c r="L54" i="1"/>
  <c r="M54" i="1"/>
  <c r="N54" i="1"/>
  <c r="O54" i="1"/>
  <c r="D55" i="1"/>
  <c r="E55" i="1"/>
  <c r="F55" i="1"/>
  <c r="G55" i="1"/>
  <c r="H55" i="1"/>
  <c r="I55" i="1"/>
  <c r="J55" i="1"/>
  <c r="K55" i="1"/>
  <c r="L55" i="1"/>
  <c r="M55" i="1"/>
  <c r="N55" i="1"/>
  <c r="O55" i="1"/>
  <c r="D56" i="1"/>
  <c r="P56" i="1" s="1"/>
  <c r="E56" i="1"/>
  <c r="F56" i="1"/>
  <c r="G56" i="1"/>
  <c r="H56" i="1"/>
  <c r="I56" i="1"/>
  <c r="J56" i="1"/>
  <c r="K56" i="1"/>
  <c r="L56" i="1"/>
  <c r="M56" i="1"/>
  <c r="N56" i="1"/>
  <c r="O56" i="1"/>
  <c r="D57" i="1"/>
  <c r="E57" i="1"/>
  <c r="F57" i="1"/>
  <c r="G57" i="1"/>
  <c r="H57" i="1"/>
  <c r="I57" i="1"/>
  <c r="J57" i="1"/>
  <c r="K57" i="1"/>
  <c r="L57" i="1"/>
  <c r="M57" i="1"/>
  <c r="N57" i="1"/>
  <c r="O57" i="1"/>
  <c r="D58" i="1"/>
  <c r="E58" i="1"/>
  <c r="F58" i="1"/>
  <c r="G58" i="1"/>
  <c r="H58" i="1"/>
  <c r="I58" i="1"/>
  <c r="J58" i="1"/>
  <c r="K58" i="1"/>
  <c r="L58" i="1"/>
  <c r="M58" i="1"/>
  <c r="N58" i="1"/>
  <c r="O58" i="1"/>
  <c r="D59" i="1"/>
  <c r="E59" i="1"/>
  <c r="F59" i="1"/>
  <c r="G59" i="1"/>
  <c r="H59" i="1"/>
  <c r="I59" i="1"/>
  <c r="J59" i="1"/>
  <c r="K59" i="1"/>
  <c r="L59" i="1"/>
  <c r="M59" i="1"/>
  <c r="N59" i="1"/>
  <c r="O59" i="1"/>
  <c r="D60" i="1"/>
  <c r="E60" i="1"/>
  <c r="F60" i="1"/>
  <c r="G60" i="1"/>
  <c r="H60" i="1"/>
  <c r="I60" i="1"/>
  <c r="J60" i="1"/>
  <c r="K60" i="1"/>
  <c r="L60" i="1"/>
  <c r="M60" i="1"/>
  <c r="N60" i="1"/>
  <c r="O60" i="1"/>
  <c r="D61" i="1"/>
  <c r="E61" i="1"/>
  <c r="F61" i="1"/>
  <c r="G61" i="1"/>
  <c r="H61" i="1"/>
  <c r="I61" i="1"/>
  <c r="J61" i="1"/>
  <c r="K61" i="1"/>
  <c r="L61" i="1"/>
  <c r="M61" i="1"/>
  <c r="N61" i="1"/>
  <c r="O61" i="1"/>
  <c r="D64" i="1"/>
  <c r="E64" i="1"/>
  <c r="F64" i="1"/>
  <c r="G64" i="1"/>
  <c r="H64" i="1"/>
  <c r="I64" i="1"/>
  <c r="J64" i="1"/>
  <c r="K64" i="1"/>
  <c r="L64" i="1"/>
  <c r="M64" i="1"/>
  <c r="N64" i="1"/>
  <c r="O64" i="1"/>
  <c r="D65" i="1"/>
  <c r="E65" i="1"/>
  <c r="F65" i="1"/>
  <c r="G65" i="1"/>
  <c r="H65" i="1"/>
  <c r="I65" i="1"/>
  <c r="J65" i="1"/>
  <c r="K65" i="1"/>
  <c r="L65" i="1"/>
  <c r="M65" i="1"/>
  <c r="N65" i="1"/>
  <c r="O65" i="1"/>
  <c r="D66" i="1"/>
  <c r="E66" i="1"/>
  <c r="F66" i="1"/>
  <c r="G66" i="1"/>
  <c r="H66" i="1"/>
  <c r="I66" i="1"/>
  <c r="J66" i="1"/>
  <c r="K66" i="1"/>
  <c r="L66" i="1"/>
  <c r="M66" i="1"/>
  <c r="N66" i="1"/>
  <c r="O66" i="1"/>
  <c r="D67" i="1"/>
  <c r="E67" i="1"/>
  <c r="F67" i="1"/>
  <c r="G67" i="1"/>
  <c r="H67" i="1"/>
  <c r="I67" i="1"/>
  <c r="J67" i="1"/>
  <c r="K67" i="1"/>
  <c r="L67" i="1"/>
  <c r="M67" i="1"/>
  <c r="N67" i="1"/>
  <c r="O67" i="1"/>
  <c r="D68" i="1"/>
  <c r="E68" i="1"/>
  <c r="F68" i="1"/>
  <c r="G68" i="1"/>
  <c r="H68" i="1"/>
  <c r="I68" i="1"/>
  <c r="J68" i="1"/>
  <c r="K68" i="1"/>
  <c r="L68" i="1"/>
  <c r="M68" i="1"/>
  <c r="N68" i="1"/>
  <c r="O68" i="1"/>
  <c r="D69" i="1"/>
  <c r="E69" i="1"/>
  <c r="F69" i="1"/>
  <c r="G69" i="1"/>
  <c r="H69" i="1"/>
  <c r="I69" i="1"/>
  <c r="J69" i="1"/>
  <c r="K69" i="1"/>
  <c r="L69" i="1"/>
  <c r="M69" i="1"/>
  <c r="N69" i="1"/>
  <c r="O69" i="1"/>
  <c r="D70" i="1"/>
  <c r="E70" i="1"/>
  <c r="F70" i="1"/>
  <c r="G70" i="1"/>
  <c r="H70" i="1"/>
  <c r="I70" i="1"/>
  <c r="J70" i="1"/>
  <c r="K70" i="1"/>
  <c r="L70" i="1"/>
  <c r="M70" i="1"/>
  <c r="N70" i="1"/>
  <c r="O70" i="1"/>
  <c r="D71" i="1"/>
  <c r="E71" i="1"/>
  <c r="F71" i="1"/>
  <c r="G71" i="1"/>
  <c r="H71" i="1"/>
  <c r="I71" i="1"/>
  <c r="J71" i="1"/>
  <c r="K71" i="1"/>
  <c r="L71" i="1"/>
  <c r="M71" i="1"/>
  <c r="N71" i="1"/>
  <c r="O71" i="1"/>
  <c r="D72" i="1"/>
  <c r="E72" i="1"/>
  <c r="F72" i="1"/>
  <c r="G72" i="1"/>
  <c r="H72" i="1"/>
  <c r="I72" i="1"/>
  <c r="J72" i="1"/>
  <c r="K72" i="1"/>
  <c r="L72" i="1"/>
  <c r="M72" i="1"/>
  <c r="N72" i="1"/>
  <c r="O72" i="1"/>
  <c r="D73" i="1"/>
  <c r="E73" i="1"/>
  <c r="F73" i="1"/>
  <c r="G73" i="1"/>
  <c r="H73" i="1"/>
  <c r="I73" i="1"/>
  <c r="J73" i="1"/>
  <c r="K73" i="1"/>
  <c r="L73" i="1"/>
  <c r="M73" i="1"/>
  <c r="N73" i="1"/>
  <c r="O73" i="1"/>
  <c r="D76" i="1"/>
  <c r="P76" i="1" s="1"/>
  <c r="E76" i="1"/>
  <c r="F76" i="1"/>
  <c r="G76" i="1"/>
  <c r="H76" i="1"/>
  <c r="I76" i="1"/>
  <c r="J76" i="1"/>
  <c r="K76" i="1"/>
  <c r="L76" i="1"/>
  <c r="M76" i="1"/>
  <c r="N76" i="1"/>
  <c r="O76" i="1"/>
  <c r="D77" i="1"/>
  <c r="E77" i="1"/>
  <c r="F77" i="1"/>
  <c r="G77" i="1"/>
  <c r="H77" i="1"/>
  <c r="I77" i="1"/>
  <c r="J77" i="1"/>
  <c r="K77" i="1"/>
  <c r="L77" i="1"/>
  <c r="M77" i="1"/>
  <c r="N77" i="1"/>
  <c r="O77" i="1"/>
  <c r="D78" i="1"/>
  <c r="E78" i="1"/>
  <c r="F78" i="1"/>
  <c r="G78" i="1"/>
  <c r="H78" i="1"/>
  <c r="I78" i="1"/>
  <c r="J78" i="1"/>
  <c r="K78" i="1"/>
  <c r="L78" i="1"/>
  <c r="M78" i="1"/>
  <c r="N78" i="1"/>
  <c r="O78" i="1"/>
  <c r="D79" i="1"/>
  <c r="E79" i="1"/>
  <c r="F79" i="1"/>
  <c r="G79" i="1"/>
  <c r="H79" i="1"/>
  <c r="I79" i="1"/>
  <c r="J79" i="1"/>
  <c r="K79" i="1"/>
  <c r="L79" i="1"/>
  <c r="M79" i="1"/>
  <c r="N79" i="1"/>
  <c r="O79" i="1"/>
  <c r="D80" i="1"/>
  <c r="E80" i="1"/>
  <c r="F80" i="1"/>
  <c r="G80" i="1"/>
  <c r="H80" i="1"/>
  <c r="I80" i="1"/>
  <c r="J80" i="1"/>
  <c r="K80" i="1"/>
  <c r="L80" i="1"/>
  <c r="M80" i="1"/>
  <c r="N80" i="1"/>
  <c r="O80" i="1"/>
  <c r="D81" i="1"/>
  <c r="E81" i="1"/>
  <c r="F81" i="1"/>
  <c r="G81" i="1"/>
  <c r="H81" i="1"/>
  <c r="I81" i="1"/>
  <c r="J81" i="1"/>
  <c r="K81" i="1"/>
  <c r="L81" i="1"/>
  <c r="M81" i="1"/>
  <c r="N81" i="1"/>
  <c r="O81" i="1"/>
  <c r="D82" i="1"/>
  <c r="E82" i="1"/>
  <c r="F82" i="1"/>
  <c r="G82" i="1"/>
  <c r="H82" i="1"/>
  <c r="I82" i="1"/>
  <c r="J82" i="1"/>
  <c r="K82" i="1"/>
  <c r="L82" i="1"/>
  <c r="M82" i="1"/>
  <c r="N82" i="1"/>
  <c r="O82" i="1"/>
  <c r="D83" i="1"/>
  <c r="E83" i="1"/>
  <c r="F83" i="1"/>
  <c r="G83" i="1"/>
  <c r="H83" i="1"/>
  <c r="I83" i="1"/>
  <c r="J83" i="1"/>
  <c r="K83" i="1"/>
  <c r="L83" i="1"/>
  <c r="M83" i="1"/>
  <c r="N83" i="1"/>
  <c r="O83" i="1"/>
  <c r="D84" i="1"/>
  <c r="E84" i="1"/>
  <c r="F84" i="1"/>
  <c r="G84" i="1"/>
  <c r="H84" i="1"/>
  <c r="I84" i="1"/>
  <c r="J84" i="1"/>
  <c r="K84" i="1"/>
  <c r="L84" i="1"/>
  <c r="M84" i="1"/>
  <c r="N84" i="1"/>
  <c r="O84" i="1"/>
  <c r="D85" i="1"/>
  <c r="E85" i="1"/>
  <c r="F85" i="1"/>
  <c r="G85" i="1"/>
  <c r="H85" i="1"/>
  <c r="I85" i="1"/>
  <c r="J85" i="1"/>
  <c r="K85" i="1"/>
  <c r="L85" i="1"/>
  <c r="M85" i="1"/>
  <c r="N85" i="1"/>
  <c r="O85" i="1"/>
  <c r="D88" i="1"/>
  <c r="E88" i="1"/>
  <c r="F88" i="1"/>
  <c r="G88" i="1"/>
  <c r="H88" i="1"/>
  <c r="I88" i="1"/>
  <c r="J88" i="1"/>
  <c r="K88" i="1"/>
  <c r="L88" i="1"/>
  <c r="M88" i="1"/>
  <c r="N88" i="1"/>
  <c r="O88" i="1"/>
  <c r="D89" i="1"/>
  <c r="E89" i="1"/>
  <c r="F89" i="1"/>
  <c r="G89" i="1"/>
  <c r="H89" i="1"/>
  <c r="I89" i="1"/>
  <c r="J89" i="1"/>
  <c r="K89" i="1"/>
  <c r="L89" i="1"/>
  <c r="M89" i="1"/>
  <c r="N89" i="1"/>
  <c r="O89" i="1"/>
  <c r="D90" i="1"/>
  <c r="E90" i="1"/>
  <c r="F90" i="1"/>
  <c r="G90" i="1"/>
  <c r="H90" i="1"/>
  <c r="I90" i="1"/>
  <c r="J90" i="1"/>
  <c r="K90" i="1"/>
  <c r="L90" i="1"/>
  <c r="M90" i="1"/>
  <c r="N90" i="1"/>
  <c r="O90" i="1"/>
  <c r="D91" i="1"/>
  <c r="E91" i="1"/>
  <c r="F91" i="1"/>
  <c r="G91" i="1"/>
  <c r="H91" i="1"/>
  <c r="I91" i="1"/>
  <c r="J91" i="1"/>
  <c r="K91" i="1"/>
  <c r="L91" i="1"/>
  <c r="M91" i="1"/>
  <c r="N91" i="1"/>
  <c r="O91" i="1"/>
  <c r="D92" i="1"/>
  <c r="E92" i="1"/>
  <c r="F92" i="1"/>
  <c r="G92" i="1"/>
  <c r="H92" i="1"/>
  <c r="I92" i="1"/>
  <c r="J92" i="1"/>
  <c r="K92" i="1"/>
  <c r="L92" i="1"/>
  <c r="M92" i="1"/>
  <c r="N92" i="1"/>
  <c r="O92" i="1"/>
  <c r="D93" i="1"/>
  <c r="P93" i="1" s="1"/>
  <c r="E93" i="1"/>
  <c r="F93" i="1"/>
  <c r="G93" i="1"/>
  <c r="H93" i="1"/>
  <c r="I93" i="1"/>
  <c r="J93" i="1"/>
  <c r="K93" i="1"/>
  <c r="L93" i="1"/>
  <c r="M93" i="1"/>
  <c r="N93" i="1"/>
  <c r="O93" i="1"/>
  <c r="D94" i="1"/>
  <c r="E94" i="1"/>
  <c r="F94" i="1"/>
  <c r="G94" i="1"/>
  <c r="H94" i="1"/>
  <c r="I94" i="1"/>
  <c r="J94" i="1"/>
  <c r="K94" i="1"/>
  <c r="L94" i="1"/>
  <c r="M94" i="1"/>
  <c r="N94" i="1"/>
  <c r="O94" i="1"/>
  <c r="D95" i="1"/>
  <c r="E95" i="1"/>
  <c r="F95" i="1"/>
  <c r="G95" i="1"/>
  <c r="H95" i="1"/>
  <c r="I95" i="1"/>
  <c r="J95" i="1"/>
  <c r="K95" i="1"/>
  <c r="L95" i="1"/>
  <c r="M95" i="1"/>
  <c r="N95" i="1"/>
  <c r="O95" i="1"/>
  <c r="D96" i="1"/>
  <c r="E96" i="1"/>
  <c r="F96" i="1"/>
  <c r="G96" i="1"/>
  <c r="H96" i="1"/>
  <c r="I96" i="1"/>
  <c r="J96" i="1"/>
  <c r="K96" i="1"/>
  <c r="L96" i="1"/>
  <c r="M96" i="1"/>
  <c r="N96" i="1"/>
  <c r="O96" i="1"/>
  <c r="D97" i="1"/>
  <c r="E97" i="1"/>
  <c r="F97" i="1"/>
  <c r="G97" i="1"/>
  <c r="H97" i="1"/>
  <c r="I97" i="1"/>
  <c r="J97" i="1"/>
  <c r="K97" i="1"/>
  <c r="L97" i="1"/>
  <c r="M97" i="1"/>
  <c r="N97" i="1"/>
  <c r="O97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D102" i="1"/>
  <c r="P102" i="1" s="1"/>
  <c r="E102" i="1"/>
  <c r="F102" i="1"/>
  <c r="G102" i="1"/>
  <c r="H102" i="1"/>
  <c r="I102" i="1"/>
  <c r="J102" i="1"/>
  <c r="K102" i="1"/>
  <c r="L102" i="1"/>
  <c r="M102" i="1"/>
  <c r="N102" i="1"/>
  <c r="O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F2" i="13"/>
  <c r="F3" i="13" s="1"/>
  <c r="F4" i="13" s="1"/>
  <c r="F5" i="13" s="1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F76" i="13" s="1"/>
  <c r="F77" i="13" s="1"/>
  <c r="F78" i="13" s="1"/>
  <c r="F79" i="13" s="1"/>
  <c r="F80" i="13" s="1"/>
  <c r="F81" i="13" s="1"/>
  <c r="F82" i="13" s="1"/>
  <c r="F83" i="13" s="1"/>
  <c r="F84" i="13" s="1"/>
  <c r="F85" i="13" s="1"/>
  <c r="F86" i="13" s="1"/>
  <c r="F87" i="13" s="1"/>
  <c r="F88" i="13" s="1"/>
  <c r="F89" i="13" s="1"/>
  <c r="F90" i="13" s="1"/>
  <c r="F91" i="13" s="1"/>
  <c r="F92" i="13" s="1"/>
  <c r="F93" i="13" s="1"/>
  <c r="F94" i="13" s="1"/>
  <c r="F95" i="13" s="1"/>
  <c r="F96" i="13" s="1"/>
  <c r="F97" i="13" s="1"/>
  <c r="F98" i="13" s="1"/>
  <c r="F99" i="13" s="1"/>
  <c r="F100" i="13" s="1"/>
  <c r="F101" i="13" s="1"/>
  <c r="F102" i="13" s="1"/>
  <c r="F103" i="13" s="1"/>
  <c r="F104" i="13" s="1"/>
  <c r="F105" i="13" s="1"/>
  <c r="F106" i="13" s="1"/>
  <c r="F107" i="13" s="1"/>
  <c r="F108" i="13" s="1"/>
  <c r="F109" i="13" s="1"/>
  <c r="F110" i="13" s="1"/>
  <c r="F111" i="13" s="1"/>
  <c r="F112" i="13" s="1"/>
  <c r="F113" i="13" s="1"/>
  <c r="F114" i="13" s="1"/>
  <c r="F115" i="13" s="1"/>
  <c r="F116" i="13" s="1"/>
  <c r="F117" i="13" s="1"/>
  <c r="F118" i="13" s="1"/>
  <c r="F119" i="13" s="1"/>
  <c r="F120" i="13" s="1"/>
  <c r="F121" i="13" s="1"/>
  <c r="F122" i="13" s="1"/>
  <c r="F123" i="13" s="1"/>
  <c r="F124" i="13" s="1"/>
  <c r="F125" i="13" s="1"/>
  <c r="F126" i="13" s="1"/>
  <c r="F127" i="13" s="1"/>
  <c r="F128" i="13" s="1"/>
  <c r="F129" i="13" s="1"/>
  <c r="F130" i="13" s="1"/>
  <c r="F131" i="13" s="1"/>
  <c r="F132" i="13" s="1"/>
  <c r="F133" i="13" s="1"/>
  <c r="F134" i="13" s="1"/>
  <c r="F135" i="13" s="1"/>
  <c r="F136" i="13" s="1"/>
  <c r="F137" i="13" s="1"/>
  <c r="F138" i="13" s="1"/>
  <c r="F139" i="13" s="1"/>
  <c r="F140" i="13" s="1"/>
  <c r="F141" i="13" s="1"/>
  <c r="F142" i="13" s="1"/>
  <c r="F143" i="13" s="1"/>
  <c r="F144" i="13" s="1"/>
  <c r="F145" i="13" s="1"/>
  <c r="F146" i="13" s="1"/>
  <c r="F147" i="13" s="1"/>
  <c r="F148" i="13" s="1"/>
  <c r="F149" i="13" s="1"/>
  <c r="F150" i="13" s="1"/>
  <c r="F151" i="13" s="1"/>
  <c r="F152" i="13" s="1"/>
  <c r="F153" i="13" s="1"/>
  <c r="F154" i="13" s="1"/>
  <c r="F155" i="13" s="1"/>
  <c r="F156" i="13" s="1"/>
  <c r="F157" i="13" s="1"/>
  <c r="F158" i="13" s="1"/>
  <c r="F159" i="13" s="1"/>
  <c r="F160" i="13" s="1"/>
  <c r="F161" i="13" s="1"/>
  <c r="F162" i="13" s="1"/>
  <c r="F163" i="13" s="1"/>
  <c r="F164" i="13" s="1"/>
  <c r="F165" i="13" s="1"/>
  <c r="F166" i="13" s="1"/>
  <c r="F167" i="13" s="1"/>
  <c r="F168" i="13" s="1"/>
  <c r="F169" i="13" s="1"/>
  <c r="F170" i="13" s="1"/>
  <c r="F171" i="13" s="1"/>
  <c r="F172" i="13" s="1"/>
  <c r="F173" i="13" s="1"/>
  <c r="F174" i="13" s="1"/>
  <c r="F175" i="13" s="1"/>
  <c r="F176" i="13" s="1"/>
  <c r="F177" i="13" s="1"/>
  <c r="F178" i="13" s="1"/>
  <c r="F179" i="13" s="1"/>
  <c r="F180" i="13" s="1"/>
  <c r="F181" i="13" s="1"/>
  <c r="F182" i="13" s="1"/>
  <c r="F183" i="13" s="1"/>
  <c r="F184" i="13" s="1"/>
  <c r="F185" i="13" s="1"/>
  <c r="F186" i="13" s="1"/>
  <c r="F187" i="13" s="1"/>
  <c r="F188" i="13" s="1"/>
  <c r="F189" i="13" s="1"/>
  <c r="F190" i="13" s="1"/>
  <c r="F191" i="13" s="1"/>
  <c r="F192" i="13" s="1"/>
  <c r="F193" i="13" s="1"/>
  <c r="F194" i="13" s="1"/>
  <c r="F195" i="13" s="1"/>
  <c r="F196" i="13" s="1"/>
  <c r="F197" i="13" s="1"/>
  <c r="F198" i="13" s="1"/>
  <c r="F199" i="13" s="1"/>
  <c r="F200" i="13" s="1"/>
  <c r="F201" i="13" s="1"/>
  <c r="F202" i="13" s="1"/>
  <c r="F203" i="13" s="1"/>
  <c r="F204" i="13" s="1"/>
  <c r="F205" i="13" s="1"/>
  <c r="F206" i="13" s="1"/>
  <c r="F207" i="13" s="1"/>
  <c r="F208" i="13" s="1"/>
  <c r="F209" i="13" s="1"/>
  <c r="F210" i="13" s="1"/>
  <c r="F211" i="13" s="1"/>
  <c r="F212" i="13" s="1"/>
  <c r="F213" i="13" s="1"/>
  <c r="F214" i="13" s="1"/>
  <c r="F215" i="13" s="1"/>
  <c r="F216" i="13" s="1"/>
  <c r="F217" i="13" s="1"/>
  <c r="F218" i="13" s="1"/>
  <c r="F219" i="13" s="1"/>
  <c r="F220" i="13" s="1"/>
  <c r="F221" i="13" s="1"/>
  <c r="F222" i="13" s="1"/>
  <c r="F223" i="13" s="1"/>
  <c r="F224" i="13" s="1"/>
  <c r="F225" i="13" s="1"/>
  <c r="F226" i="13" s="1"/>
  <c r="F227" i="13" s="1"/>
  <c r="F228" i="13" s="1"/>
  <c r="F229" i="13" s="1"/>
  <c r="F230" i="13" s="1"/>
  <c r="F231" i="13" s="1"/>
  <c r="F232" i="13" s="1"/>
  <c r="F233" i="13" s="1"/>
  <c r="F234" i="13" s="1"/>
  <c r="F235" i="13" s="1"/>
  <c r="F236" i="13" s="1"/>
  <c r="F237" i="13" s="1"/>
  <c r="F238" i="13" s="1"/>
  <c r="F239" i="13" s="1"/>
  <c r="F240" i="13" s="1"/>
  <c r="F241" i="13" s="1"/>
  <c r="F242" i="13" s="1"/>
  <c r="F243" i="13" s="1"/>
  <c r="F244" i="13" s="1"/>
  <c r="F245" i="13" s="1"/>
  <c r="F246" i="13" s="1"/>
  <c r="F247" i="13" s="1"/>
  <c r="F248" i="13" s="1"/>
  <c r="F249" i="13" s="1"/>
  <c r="F250" i="13" s="1"/>
  <c r="F251" i="13" s="1"/>
  <c r="F252" i="13" s="1"/>
  <c r="F253" i="13" s="1"/>
  <c r="F254" i="13" s="1"/>
  <c r="F255" i="13" s="1"/>
  <c r="F256" i="13" s="1"/>
  <c r="F257" i="13" s="1"/>
  <c r="F258" i="13" s="1"/>
  <c r="F259" i="13" s="1"/>
  <c r="F260" i="13" s="1"/>
  <c r="F261" i="13" s="1"/>
  <c r="F262" i="13" s="1"/>
  <c r="F263" i="13" s="1"/>
  <c r="F264" i="13" s="1"/>
  <c r="F265" i="13" s="1"/>
  <c r="F266" i="13" s="1"/>
  <c r="F267" i="13" s="1"/>
  <c r="F268" i="13" s="1"/>
  <c r="F269" i="13" s="1"/>
  <c r="F270" i="13" s="1"/>
  <c r="F271" i="13" s="1"/>
  <c r="F272" i="13" s="1"/>
  <c r="F273" i="13" s="1"/>
  <c r="F274" i="13" s="1"/>
  <c r="F275" i="13" s="1"/>
  <c r="F276" i="13" s="1"/>
  <c r="F277" i="13" s="1"/>
  <c r="F278" i="13" s="1"/>
  <c r="F279" i="13" s="1"/>
  <c r="F280" i="13" s="1"/>
  <c r="F281" i="13" s="1"/>
  <c r="F282" i="13" s="1"/>
  <c r="F283" i="13" s="1"/>
  <c r="F284" i="13" s="1"/>
  <c r="F285" i="13" s="1"/>
  <c r="F286" i="13" s="1"/>
  <c r="F287" i="13" s="1"/>
  <c r="F288" i="13" s="1"/>
  <c r="F289" i="13" s="1"/>
  <c r="F290" i="13" s="1"/>
  <c r="F291" i="13" s="1"/>
  <c r="F292" i="13" s="1"/>
  <c r="F293" i="13" s="1"/>
  <c r="F294" i="13" s="1"/>
  <c r="F295" i="13" s="1"/>
  <c r="F296" i="13" s="1"/>
  <c r="F297" i="13" s="1"/>
  <c r="F298" i="13" s="1"/>
  <c r="F299" i="13" s="1"/>
  <c r="F300" i="13" s="1"/>
  <c r="F301" i="13" s="1"/>
  <c r="F302" i="13" s="1"/>
  <c r="F303" i="13" s="1"/>
  <c r="F304" i="13" s="1"/>
  <c r="F305" i="13" s="1"/>
  <c r="F306" i="13" s="1"/>
  <c r="F307" i="13" s="1"/>
  <c r="F308" i="13" s="1"/>
  <c r="F309" i="13" s="1"/>
  <c r="F310" i="13" s="1"/>
  <c r="F311" i="13" s="1"/>
  <c r="F312" i="13" s="1"/>
  <c r="F313" i="13" s="1"/>
  <c r="F314" i="13" s="1"/>
  <c r="F315" i="13" s="1"/>
  <c r="F316" i="13" s="1"/>
  <c r="F317" i="13" s="1"/>
  <c r="F318" i="13" s="1"/>
  <c r="F319" i="13" s="1"/>
  <c r="F320" i="13" s="1"/>
  <c r="F321" i="13" s="1"/>
  <c r="F322" i="13" s="1"/>
  <c r="F323" i="13" s="1"/>
  <c r="F324" i="13" s="1"/>
  <c r="F325" i="13" s="1"/>
  <c r="F326" i="13" s="1"/>
  <c r="F327" i="13" s="1"/>
  <c r="F328" i="13" s="1"/>
  <c r="F329" i="13" s="1"/>
  <c r="F330" i="13" s="1"/>
  <c r="F331" i="13" s="1"/>
  <c r="F332" i="13" s="1"/>
  <c r="F333" i="13" s="1"/>
  <c r="F334" i="13" s="1"/>
  <c r="F335" i="13" s="1"/>
  <c r="F336" i="13" s="1"/>
  <c r="F337" i="13" s="1"/>
  <c r="F338" i="13" s="1"/>
  <c r="F339" i="13" s="1"/>
  <c r="F340" i="13" s="1"/>
  <c r="F341" i="13" s="1"/>
  <c r="F342" i="13" s="1"/>
  <c r="F343" i="13" s="1"/>
  <c r="F344" i="13" s="1"/>
  <c r="F345" i="13" s="1"/>
  <c r="F346" i="13" s="1"/>
  <c r="F347" i="13" s="1"/>
  <c r="F348" i="13" s="1"/>
  <c r="F349" i="13" s="1"/>
  <c r="F350" i="13" s="1"/>
  <c r="F351" i="13" s="1"/>
  <c r="F352" i="13" s="1"/>
  <c r="F353" i="13" s="1"/>
  <c r="F354" i="13" s="1"/>
  <c r="F355" i="13" s="1"/>
  <c r="F356" i="13" s="1"/>
  <c r="F357" i="13" s="1"/>
  <c r="F358" i="13" s="1"/>
  <c r="F359" i="13" s="1"/>
  <c r="F360" i="13" s="1"/>
  <c r="F361" i="13" s="1"/>
  <c r="F362" i="13" s="1"/>
  <c r="F363" i="13" s="1"/>
  <c r="F364" i="13" s="1"/>
  <c r="F365" i="13" s="1"/>
  <c r="F366" i="13" s="1"/>
  <c r="F367" i="13" s="1"/>
  <c r="F368" i="13" s="1"/>
  <c r="F369" i="13" s="1"/>
  <c r="F370" i="13" s="1"/>
  <c r="F371" i="13" s="1"/>
  <c r="F372" i="13" s="1"/>
  <c r="F373" i="13" s="1"/>
  <c r="F374" i="13" s="1"/>
  <c r="F375" i="13" s="1"/>
  <c r="F376" i="13" s="1"/>
  <c r="F377" i="13" s="1"/>
  <c r="F378" i="13" s="1"/>
  <c r="F379" i="13" s="1"/>
  <c r="F380" i="13" s="1"/>
  <c r="F381" i="13" s="1"/>
  <c r="F382" i="13" s="1"/>
  <c r="F383" i="13" s="1"/>
  <c r="F384" i="13" s="1"/>
  <c r="F385" i="13" s="1"/>
  <c r="F386" i="13" s="1"/>
  <c r="F387" i="13" s="1"/>
  <c r="F388" i="13" s="1"/>
  <c r="F389" i="13" s="1"/>
  <c r="F390" i="13" s="1"/>
  <c r="F391" i="13" s="1"/>
  <c r="F392" i="13" s="1"/>
  <c r="F393" i="13" s="1"/>
  <c r="F394" i="13" s="1"/>
  <c r="F395" i="13" s="1"/>
  <c r="F396" i="13" s="1"/>
  <c r="F397" i="13" s="1"/>
  <c r="F398" i="13" s="1"/>
  <c r="F399" i="13" s="1"/>
  <c r="F400" i="13" s="1"/>
  <c r="F401" i="13" s="1"/>
  <c r="F402" i="13" s="1"/>
  <c r="F403" i="13" s="1"/>
  <c r="F404" i="13" s="1"/>
  <c r="F405" i="13" s="1"/>
  <c r="F406" i="13" s="1"/>
  <c r="F407" i="13" s="1"/>
  <c r="F408" i="13" s="1"/>
  <c r="F409" i="13" s="1"/>
  <c r="F410" i="13" s="1"/>
  <c r="F411" i="13" s="1"/>
  <c r="F412" i="13" s="1"/>
  <c r="F413" i="13" s="1"/>
  <c r="F414" i="13" s="1"/>
  <c r="F415" i="13" s="1"/>
  <c r="F416" i="13" s="1"/>
  <c r="F417" i="13" s="1"/>
  <c r="F418" i="13" s="1"/>
  <c r="F419" i="13" s="1"/>
  <c r="F420" i="13" s="1"/>
  <c r="F421" i="13" s="1"/>
  <c r="F422" i="13" s="1"/>
  <c r="F423" i="13" s="1"/>
  <c r="F424" i="13" s="1"/>
  <c r="F425" i="13" s="1"/>
  <c r="F426" i="13" s="1"/>
  <c r="F427" i="13" s="1"/>
  <c r="F428" i="13" s="1"/>
  <c r="F429" i="13" s="1"/>
  <c r="F430" i="13" s="1"/>
  <c r="F431" i="13" s="1"/>
  <c r="F432" i="13" s="1"/>
  <c r="F433" i="13" s="1"/>
  <c r="F434" i="13" s="1"/>
  <c r="F435" i="13" s="1"/>
  <c r="F436" i="13" s="1"/>
  <c r="F437" i="13" s="1"/>
  <c r="F438" i="13" s="1"/>
  <c r="F439" i="13" s="1"/>
  <c r="F440" i="13" s="1"/>
  <c r="F441" i="13" s="1"/>
  <c r="F442" i="13" s="1"/>
  <c r="F443" i="13" s="1"/>
  <c r="F444" i="13" s="1"/>
  <c r="F445" i="13" s="1"/>
  <c r="F446" i="13" s="1"/>
  <c r="F447" i="13" s="1"/>
  <c r="F448" i="13" s="1"/>
  <c r="F449" i="13" s="1"/>
  <c r="F450" i="13" s="1"/>
  <c r="F451" i="13" s="1"/>
  <c r="F452" i="13" s="1"/>
  <c r="F453" i="13" s="1"/>
  <c r="F454" i="13" s="1"/>
  <c r="F455" i="13" s="1"/>
  <c r="F456" i="13" s="1"/>
  <c r="F457" i="13" s="1"/>
  <c r="F458" i="13" s="1"/>
  <c r="F459" i="13" s="1"/>
  <c r="F460" i="13" s="1"/>
  <c r="F461" i="13" s="1"/>
  <c r="F462" i="13" s="1"/>
  <c r="F463" i="13" s="1"/>
  <c r="F464" i="13" s="1"/>
  <c r="F465" i="13" s="1"/>
  <c r="F466" i="13" s="1"/>
  <c r="F467" i="13" s="1"/>
  <c r="F468" i="13" s="1"/>
  <c r="F469" i="13" s="1"/>
  <c r="F470" i="13" s="1"/>
  <c r="F471" i="13" s="1"/>
  <c r="F472" i="13" s="1"/>
  <c r="F473" i="13" s="1"/>
  <c r="F474" i="13" s="1"/>
  <c r="F475" i="13" s="1"/>
  <c r="F476" i="13" s="1"/>
  <c r="F477" i="13" s="1"/>
  <c r="F478" i="13" s="1"/>
  <c r="F479" i="13" s="1"/>
  <c r="F480" i="13" s="1"/>
  <c r="F481" i="13" s="1"/>
  <c r="F482" i="13" s="1"/>
  <c r="F483" i="13" s="1"/>
  <c r="F484" i="13" s="1"/>
  <c r="F485" i="13" s="1"/>
  <c r="F486" i="13" s="1"/>
  <c r="F487" i="13" s="1"/>
  <c r="F488" i="13" s="1"/>
  <c r="F489" i="13" s="1"/>
  <c r="F490" i="13" s="1"/>
  <c r="F491" i="13" s="1"/>
  <c r="F492" i="13" s="1"/>
  <c r="F493" i="13" s="1"/>
  <c r="F494" i="13" s="1"/>
  <c r="F495" i="13" s="1"/>
  <c r="F496" i="13" s="1"/>
  <c r="F497" i="13" s="1"/>
  <c r="F498" i="13" s="1"/>
  <c r="F499" i="13" s="1"/>
  <c r="F500" i="13" s="1"/>
  <c r="F501" i="13" s="1"/>
  <c r="F502" i="13" s="1"/>
  <c r="F503" i="13" s="1"/>
  <c r="F504" i="13" s="1"/>
  <c r="F505" i="13" s="1"/>
  <c r="F506" i="13" s="1"/>
  <c r="F507" i="13" s="1"/>
  <c r="F508" i="13" s="1"/>
  <c r="F509" i="13" s="1"/>
  <c r="F510" i="13" s="1"/>
  <c r="F511" i="13" s="1"/>
  <c r="F512" i="13" s="1"/>
  <c r="F513" i="13" s="1"/>
  <c r="F514" i="13" s="1"/>
  <c r="F515" i="13" s="1"/>
  <c r="F516" i="13" s="1"/>
  <c r="F517" i="13" s="1"/>
  <c r="F518" i="13" s="1"/>
  <c r="F519" i="13" s="1"/>
  <c r="F520" i="13" s="1"/>
  <c r="F521" i="13" s="1"/>
  <c r="F522" i="13" s="1"/>
  <c r="F523" i="13" s="1"/>
  <c r="F524" i="13" s="1"/>
  <c r="F525" i="13" s="1"/>
  <c r="F526" i="13" s="1"/>
  <c r="F527" i="13" s="1"/>
  <c r="F528" i="13" s="1"/>
  <c r="F529" i="13" s="1"/>
  <c r="F530" i="13" s="1"/>
  <c r="F531" i="13" s="1"/>
  <c r="F532" i="13" s="1"/>
  <c r="F533" i="13" s="1"/>
  <c r="F534" i="13" s="1"/>
  <c r="F535" i="13" s="1"/>
  <c r="F536" i="13" s="1"/>
  <c r="F537" i="13" s="1"/>
  <c r="F538" i="13" s="1"/>
  <c r="F539" i="13" s="1"/>
  <c r="F540" i="13" s="1"/>
  <c r="F541" i="13" s="1"/>
  <c r="F542" i="13" s="1"/>
  <c r="F543" i="13" s="1"/>
  <c r="F544" i="13" s="1"/>
  <c r="F545" i="13" s="1"/>
  <c r="F546" i="13" s="1"/>
  <c r="F547" i="13" s="1"/>
  <c r="F548" i="13" s="1"/>
  <c r="F549" i="13" s="1"/>
  <c r="F550" i="13" s="1"/>
  <c r="F551" i="13" s="1"/>
  <c r="F552" i="13" s="1"/>
  <c r="F553" i="13" s="1"/>
  <c r="F554" i="13" s="1"/>
  <c r="F555" i="13" s="1"/>
  <c r="F556" i="13" s="1"/>
  <c r="F557" i="13" s="1"/>
  <c r="F558" i="13" s="1"/>
  <c r="F559" i="13" s="1"/>
  <c r="F560" i="13" s="1"/>
  <c r="F561" i="13" s="1"/>
  <c r="F562" i="13" s="1"/>
  <c r="F563" i="13" s="1"/>
  <c r="F564" i="13" s="1"/>
  <c r="F565" i="13" s="1"/>
  <c r="F566" i="13" s="1"/>
  <c r="F567" i="13" s="1"/>
  <c r="F568" i="13" s="1"/>
  <c r="F569" i="13" s="1"/>
  <c r="F570" i="13" s="1"/>
  <c r="F571" i="13" s="1"/>
  <c r="F572" i="13" s="1"/>
  <c r="F573" i="13" s="1"/>
  <c r="F574" i="13" s="1"/>
  <c r="F575" i="13" s="1"/>
  <c r="F576" i="13" s="1"/>
  <c r="F577" i="13" s="1"/>
  <c r="F578" i="13" s="1"/>
  <c r="F579" i="13" s="1"/>
  <c r="F580" i="13" s="1"/>
  <c r="F581" i="13" s="1"/>
  <c r="F582" i="13" s="1"/>
  <c r="F583" i="13" s="1"/>
  <c r="F584" i="13" s="1"/>
  <c r="F585" i="13" s="1"/>
  <c r="F586" i="13" s="1"/>
  <c r="F587" i="13" s="1"/>
  <c r="F588" i="13" s="1"/>
  <c r="F589" i="13" s="1"/>
  <c r="F590" i="13" s="1"/>
  <c r="F591" i="13" s="1"/>
  <c r="F592" i="13" s="1"/>
  <c r="F593" i="13" s="1"/>
  <c r="F594" i="13" s="1"/>
  <c r="F595" i="13" s="1"/>
  <c r="F596" i="13" s="1"/>
  <c r="F597" i="13" s="1"/>
  <c r="F598" i="13" s="1"/>
  <c r="F599" i="13" s="1"/>
  <c r="F600" i="13" s="1"/>
  <c r="F601" i="13" s="1"/>
  <c r="F602" i="13" s="1"/>
  <c r="F603" i="13" s="1"/>
  <c r="F604" i="13" s="1"/>
  <c r="F605" i="13" s="1"/>
  <c r="F606" i="13" s="1"/>
  <c r="F607" i="13" s="1"/>
  <c r="F608" i="13" s="1"/>
  <c r="F609" i="13" s="1"/>
  <c r="F610" i="13" s="1"/>
  <c r="F611" i="13" s="1"/>
  <c r="F612" i="13" s="1"/>
  <c r="F613" i="13" s="1"/>
  <c r="F614" i="13" s="1"/>
  <c r="F615" i="13" s="1"/>
  <c r="F616" i="13" s="1"/>
  <c r="F617" i="13" s="1"/>
  <c r="F618" i="13" s="1"/>
  <c r="F619" i="13" s="1"/>
  <c r="F620" i="13" s="1"/>
  <c r="F621" i="13" s="1"/>
  <c r="F622" i="13" s="1"/>
  <c r="F623" i="13" s="1"/>
  <c r="F624" i="13" s="1"/>
  <c r="F625" i="13" s="1"/>
  <c r="F626" i="13" s="1"/>
  <c r="F627" i="13" s="1"/>
  <c r="F628" i="13" s="1"/>
  <c r="F629" i="13" s="1"/>
  <c r="F630" i="13" s="1"/>
  <c r="F631" i="13" s="1"/>
  <c r="F632" i="13" s="1"/>
  <c r="F633" i="13" s="1"/>
  <c r="F634" i="13" s="1"/>
  <c r="F635" i="13" s="1"/>
  <c r="F636" i="13" s="1"/>
  <c r="F637" i="13" s="1"/>
  <c r="F638" i="13" s="1"/>
  <c r="F639" i="13" s="1"/>
  <c r="F640" i="13" s="1"/>
  <c r="F641" i="13" s="1"/>
  <c r="F642" i="13" s="1"/>
  <c r="F643" i="13" s="1"/>
  <c r="F644" i="13" s="1"/>
  <c r="F645" i="13" s="1"/>
  <c r="F646" i="13" s="1"/>
  <c r="F647" i="13" s="1"/>
  <c r="F648" i="13" s="1"/>
  <c r="F649" i="13" s="1"/>
  <c r="F650" i="13" s="1"/>
  <c r="F651" i="13" s="1"/>
  <c r="F652" i="13" s="1"/>
  <c r="F653" i="13" s="1"/>
  <c r="F654" i="13" s="1"/>
  <c r="F655" i="13" s="1"/>
  <c r="F656" i="13" s="1"/>
  <c r="F657" i="13" s="1"/>
  <c r="F658" i="13" s="1"/>
  <c r="F659" i="13" s="1"/>
  <c r="F660" i="13" s="1"/>
  <c r="F661" i="13" s="1"/>
  <c r="F662" i="13" s="1"/>
  <c r="F663" i="13" s="1"/>
  <c r="F664" i="13" s="1"/>
  <c r="F665" i="13" s="1"/>
  <c r="F666" i="13" s="1"/>
  <c r="F667" i="13" s="1"/>
  <c r="F668" i="13" s="1"/>
  <c r="F669" i="13" s="1"/>
  <c r="F670" i="13" s="1"/>
  <c r="F671" i="13" s="1"/>
  <c r="F672" i="13" s="1"/>
  <c r="F673" i="13" s="1"/>
  <c r="F674" i="13" s="1"/>
  <c r="F675" i="13" s="1"/>
  <c r="F676" i="13" s="1"/>
  <c r="F677" i="13" s="1"/>
  <c r="F678" i="13" s="1"/>
  <c r="F679" i="13" s="1"/>
  <c r="F680" i="13" s="1"/>
  <c r="F681" i="13" s="1"/>
  <c r="F682" i="13" s="1"/>
  <c r="F683" i="13" s="1"/>
  <c r="F684" i="13" s="1"/>
  <c r="F685" i="13" s="1"/>
  <c r="F686" i="13" s="1"/>
  <c r="F687" i="13" s="1"/>
  <c r="F688" i="13" s="1"/>
  <c r="F689" i="13" s="1"/>
  <c r="F690" i="13" s="1"/>
  <c r="F691" i="13" s="1"/>
  <c r="F692" i="13" s="1"/>
  <c r="F693" i="13" s="1"/>
  <c r="F694" i="13" s="1"/>
  <c r="F695" i="13" s="1"/>
  <c r="F696" i="13" s="1"/>
  <c r="F697" i="13" s="1"/>
  <c r="F698" i="13" s="1"/>
  <c r="F699" i="13" s="1"/>
  <c r="F700" i="13" s="1"/>
  <c r="F701" i="13" s="1"/>
  <c r="F702" i="13" s="1"/>
  <c r="F703" i="13" s="1"/>
  <c r="F704" i="13" s="1"/>
  <c r="F705" i="13" s="1"/>
  <c r="F706" i="13" s="1"/>
  <c r="F707" i="13" s="1"/>
  <c r="F708" i="13" s="1"/>
  <c r="F709" i="13" s="1"/>
  <c r="F710" i="13" s="1"/>
  <c r="F711" i="13" s="1"/>
  <c r="F712" i="13" s="1"/>
  <c r="F713" i="13" s="1"/>
  <c r="F714" i="13" s="1"/>
  <c r="F715" i="13" s="1"/>
  <c r="F716" i="13" s="1"/>
  <c r="F717" i="13" s="1"/>
  <c r="F718" i="13" s="1"/>
  <c r="F719" i="13" s="1"/>
  <c r="F720" i="13" s="1"/>
  <c r="F721" i="13" s="1"/>
  <c r="F722" i="13" s="1"/>
  <c r="F723" i="13" s="1"/>
  <c r="F724" i="13" s="1"/>
  <c r="F725" i="13" s="1"/>
  <c r="F726" i="13" s="1"/>
  <c r="F727" i="13" s="1"/>
  <c r="F728" i="13" s="1"/>
  <c r="F729" i="13" s="1"/>
  <c r="F730" i="13" s="1"/>
  <c r="F731" i="13" s="1"/>
  <c r="F732" i="13" s="1"/>
  <c r="F733" i="13" s="1"/>
  <c r="F734" i="13" s="1"/>
  <c r="F735" i="13" s="1"/>
  <c r="F736" i="13" s="1"/>
  <c r="F737" i="13" s="1"/>
  <c r="F738" i="13" s="1"/>
  <c r="F739" i="13" s="1"/>
  <c r="F740" i="13" s="1"/>
  <c r="F741" i="13" s="1"/>
  <c r="F742" i="13" s="1"/>
  <c r="F743" i="13" s="1"/>
  <c r="F744" i="13" s="1"/>
  <c r="F745" i="13" s="1"/>
  <c r="F746" i="13" s="1"/>
  <c r="F747" i="13" s="1"/>
  <c r="F748" i="13" s="1"/>
  <c r="F749" i="13" s="1"/>
  <c r="F750" i="13" s="1"/>
  <c r="F751" i="13" s="1"/>
  <c r="F752" i="13" s="1"/>
  <c r="F753" i="13" s="1"/>
  <c r="F754" i="13" s="1"/>
  <c r="F755" i="13" s="1"/>
  <c r="F756" i="13" s="1"/>
  <c r="F757" i="13" s="1"/>
  <c r="F758" i="13" s="1"/>
  <c r="F759" i="13" s="1"/>
  <c r="F760" i="13" s="1"/>
  <c r="F761" i="13" s="1"/>
  <c r="F762" i="13" s="1"/>
  <c r="F763" i="13" s="1"/>
  <c r="F764" i="13" s="1"/>
  <c r="F765" i="13" s="1"/>
  <c r="F766" i="13" s="1"/>
  <c r="F767" i="13" s="1"/>
  <c r="F768" i="13" s="1"/>
  <c r="F769" i="13" s="1"/>
  <c r="F770" i="13" s="1"/>
  <c r="F771" i="13" s="1"/>
  <c r="F772" i="13" s="1"/>
  <c r="F773" i="13" s="1"/>
  <c r="F774" i="13" s="1"/>
  <c r="F775" i="13" s="1"/>
  <c r="F776" i="13" s="1"/>
  <c r="F777" i="13" s="1"/>
  <c r="F778" i="13" s="1"/>
  <c r="F779" i="13" s="1"/>
  <c r="F780" i="13" s="1"/>
  <c r="F781" i="13" s="1"/>
  <c r="F782" i="13" s="1"/>
  <c r="F783" i="13" s="1"/>
  <c r="F784" i="13" s="1"/>
  <c r="F785" i="13" s="1"/>
  <c r="F786" i="13" s="1"/>
  <c r="F787" i="13" s="1"/>
  <c r="F788" i="13" s="1"/>
  <c r="F789" i="13" s="1"/>
  <c r="F790" i="13" s="1"/>
  <c r="F791" i="13" s="1"/>
  <c r="F792" i="13" s="1"/>
  <c r="F793" i="13" s="1"/>
  <c r="F794" i="13" s="1"/>
  <c r="F795" i="13" s="1"/>
  <c r="F796" i="13" s="1"/>
  <c r="F797" i="13" s="1"/>
  <c r="F798" i="13" s="1"/>
  <c r="F799" i="13" s="1"/>
  <c r="F800" i="13" s="1"/>
  <c r="F801" i="13" s="1"/>
  <c r="F802" i="13" s="1"/>
  <c r="F803" i="13" s="1"/>
  <c r="F804" i="13" s="1"/>
  <c r="F805" i="13" s="1"/>
  <c r="F806" i="13" s="1"/>
  <c r="F807" i="13" s="1"/>
  <c r="F808" i="13" s="1"/>
  <c r="F809" i="13" s="1"/>
  <c r="F810" i="13" s="1"/>
  <c r="F811" i="13" s="1"/>
  <c r="F812" i="13" s="1"/>
  <c r="F813" i="13" s="1"/>
  <c r="F814" i="13" s="1"/>
  <c r="F815" i="13" s="1"/>
  <c r="F816" i="13" s="1"/>
  <c r="F817" i="13" s="1"/>
  <c r="F818" i="13" s="1"/>
  <c r="F819" i="13" s="1"/>
  <c r="F820" i="13" s="1"/>
  <c r="F821" i="13" s="1"/>
  <c r="F822" i="13" s="1"/>
  <c r="F823" i="13" s="1"/>
  <c r="F824" i="13" s="1"/>
  <c r="F825" i="13" s="1"/>
  <c r="F826" i="13" s="1"/>
  <c r="F827" i="13" s="1"/>
  <c r="F828" i="13" s="1"/>
  <c r="F829" i="13" s="1"/>
  <c r="F830" i="13" s="1"/>
  <c r="F831" i="13" s="1"/>
  <c r="F832" i="13" s="1"/>
  <c r="F833" i="13" s="1"/>
  <c r="F834" i="13" s="1"/>
  <c r="F835" i="13" s="1"/>
  <c r="F836" i="13" s="1"/>
  <c r="F837" i="13" s="1"/>
  <c r="F838" i="13" s="1"/>
  <c r="F839" i="13" s="1"/>
  <c r="F840" i="13" s="1"/>
  <c r="F841" i="13" s="1"/>
  <c r="F842" i="13" s="1"/>
  <c r="F843" i="13" s="1"/>
  <c r="F844" i="13" s="1"/>
  <c r="F845" i="13" s="1"/>
  <c r="F846" i="13" s="1"/>
  <c r="F847" i="13" s="1"/>
  <c r="F848" i="13" s="1"/>
  <c r="F849" i="13" s="1"/>
  <c r="F850" i="13" s="1"/>
  <c r="F851" i="13" s="1"/>
  <c r="F852" i="13" s="1"/>
  <c r="F853" i="13" s="1"/>
  <c r="F854" i="13" s="1"/>
  <c r="F855" i="13" s="1"/>
  <c r="F856" i="13" s="1"/>
  <c r="F857" i="13" s="1"/>
  <c r="F858" i="13" s="1"/>
  <c r="F859" i="13" s="1"/>
  <c r="F860" i="13" s="1"/>
  <c r="F861" i="13" s="1"/>
  <c r="F862" i="13" s="1"/>
  <c r="F863" i="13" s="1"/>
  <c r="F864" i="13" s="1"/>
  <c r="F865" i="13" s="1"/>
  <c r="F866" i="13" s="1"/>
  <c r="F867" i="13" s="1"/>
  <c r="F868" i="13" s="1"/>
  <c r="F869" i="13" s="1"/>
  <c r="F870" i="13" s="1"/>
  <c r="F871" i="13" s="1"/>
  <c r="F872" i="13" s="1"/>
  <c r="F873" i="13" s="1"/>
  <c r="F874" i="13" s="1"/>
  <c r="F875" i="13" s="1"/>
  <c r="F876" i="13" s="1"/>
  <c r="F877" i="13" s="1"/>
  <c r="F878" i="13" s="1"/>
  <c r="F879" i="13" s="1"/>
  <c r="F880" i="13" s="1"/>
  <c r="F881" i="13" s="1"/>
  <c r="F882" i="13" s="1"/>
  <c r="F883" i="13" s="1"/>
  <c r="F884" i="13" s="1"/>
  <c r="F885" i="13" s="1"/>
  <c r="F886" i="13" s="1"/>
  <c r="F887" i="13" s="1"/>
  <c r="F888" i="13" s="1"/>
  <c r="F889" i="13" s="1"/>
  <c r="F890" i="13" s="1"/>
  <c r="F891" i="13" s="1"/>
  <c r="F892" i="13" s="1"/>
  <c r="F893" i="13" s="1"/>
  <c r="F894" i="13" s="1"/>
  <c r="F895" i="13" s="1"/>
  <c r="F896" i="13" s="1"/>
  <c r="F897" i="13" s="1"/>
  <c r="F898" i="13" s="1"/>
  <c r="F899" i="13" s="1"/>
  <c r="F900" i="13" s="1"/>
  <c r="F901" i="13" s="1"/>
  <c r="F902" i="13" s="1"/>
  <c r="F903" i="13" s="1"/>
  <c r="F904" i="13" s="1"/>
  <c r="F905" i="13" s="1"/>
  <c r="F906" i="13" s="1"/>
  <c r="F907" i="13" s="1"/>
  <c r="F908" i="13" s="1"/>
  <c r="F909" i="13" s="1"/>
  <c r="F910" i="13" s="1"/>
  <c r="F911" i="13" s="1"/>
  <c r="F912" i="13" s="1"/>
  <c r="F913" i="13" s="1"/>
  <c r="F914" i="13" s="1"/>
  <c r="F915" i="13" s="1"/>
  <c r="F916" i="13" s="1"/>
  <c r="F917" i="13" s="1"/>
  <c r="F918" i="13" s="1"/>
  <c r="F919" i="13" s="1"/>
  <c r="F920" i="13" s="1"/>
  <c r="F921" i="13" s="1"/>
  <c r="F922" i="13" s="1"/>
  <c r="F923" i="13" s="1"/>
  <c r="F924" i="13" s="1"/>
  <c r="F925" i="13" s="1"/>
  <c r="F926" i="13" s="1"/>
  <c r="F927" i="13" s="1"/>
  <c r="F928" i="13" s="1"/>
  <c r="F929" i="13" s="1"/>
  <c r="F2" i="3"/>
  <c r="F3" i="3" s="1"/>
  <c r="F4" i="3" s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 s="1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358" i="3" s="1"/>
  <c r="F359" i="3" s="1"/>
  <c r="F360" i="3" s="1"/>
  <c r="F361" i="3" s="1"/>
  <c r="F362" i="3" s="1"/>
  <c r="F363" i="3" s="1"/>
  <c r="F364" i="3" s="1"/>
  <c r="F365" i="3" s="1"/>
  <c r="F366" i="3" s="1"/>
  <c r="F367" i="3" s="1"/>
  <c r="F368" i="3" s="1"/>
  <c r="F369" i="3" s="1"/>
  <c r="F370" i="3" s="1"/>
  <c r="F371" i="3" s="1"/>
  <c r="F372" i="3" s="1"/>
  <c r="F373" i="3" s="1"/>
  <c r="F374" i="3" s="1"/>
  <c r="F375" i="3" s="1"/>
  <c r="F376" i="3" s="1"/>
  <c r="F377" i="3" s="1"/>
  <c r="F378" i="3" s="1"/>
  <c r="F379" i="3" s="1"/>
  <c r="F380" i="3" s="1"/>
  <c r="F381" i="3" s="1"/>
  <c r="F382" i="3" s="1"/>
  <c r="F383" i="3" s="1"/>
  <c r="F384" i="3" s="1"/>
  <c r="F385" i="3" s="1"/>
  <c r="F386" i="3" s="1"/>
  <c r="F387" i="3" s="1"/>
  <c r="F388" i="3" s="1"/>
  <c r="F389" i="3" s="1"/>
  <c r="F390" i="3" s="1"/>
  <c r="F391" i="3" s="1"/>
  <c r="F392" i="3" s="1"/>
  <c r="F393" i="3" s="1"/>
  <c r="F394" i="3" s="1"/>
  <c r="F395" i="3" s="1"/>
  <c r="F396" i="3" s="1"/>
  <c r="F397" i="3" s="1"/>
  <c r="F398" i="3" s="1"/>
  <c r="F399" i="3" s="1"/>
  <c r="F400" i="3" s="1"/>
  <c r="F401" i="3" s="1"/>
  <c r="F402" i="3" s="1"/>
  <c r="F403" i="3" s="1"/>
  <c r="F404" i="3" s="1"/>
  <c r="F405" i="3" s="1"/>
  <c r="F406" i="3" s="1"/>
  <c r="F407" i="3" s="1"/>
  <c r="F408" i="3" s="1"/>
  <c r="F409" i="3" s="1"/>
  <c r="F410" i="3" s="1"/>
  <c r="F411" i="3" s="1"/>
  <c r="F412" i="3" s="1"/>
  <c r="F413" i="3" s="1"/>
  <c r="F414" i="3" s="1"/>
  <c r="F415" i="3" s="1"/>
  <c r="F416" i="3" s="1"/>
  <c r="F417" i="3" s="1"/>
  <c r="F418" i="3" s="1"/>
  <c r="F419" i="3" s="1"/>
  <c r="F420" i="3" s="1"/>
  <c r="F421" i="3" s="1"/>
  <c r="F422" i="3" s="1"/>
  <c r="F423" i="3" s="1"/>
  <c r="F424" i="3" s="1"/>
  <c r="F425" i="3" s="1"/>
  <c r="F426" i="3" s="1"/>
  <c r="F427" i="3" s="1"/>
  <c r="F428" i="3" s="1"/>
  <c r="F429" i="3" s="1"/>
  <c r="F430" i="3" s="1"/>
  <c r="F431" i="3" s="1"/>
  <c r="F432" i="3" s="1"/>
  <c r="F433" i="3" s="1"/>
  <c r="F434" i="3" s="1"/>
  <c r="F435" i="3" s="1"/>
  <c r="F436" i="3" s="1"/>
  <c r="F437" i="3" s="1"/>
  <c r="F438" i="3" s="1"/>
  <c r="F439" i="3" s="1"/>
  <c r="F440" i="3" s="1"/>
  <c r="F441" i="3" s="1"/>
  <c r="F442" i="3" s="1"/>
  <c r="F443" i="3" s="1"/>
  <c r="F444" i="3" s="1"/>
  <c r="F445" i="3" s="1"/>
  <c r="F446" i="3" s="1"/>
  <c r="F447" i="3" s="1"/>
  <c r="F448" i="3" s="1"/>
  <c r="F449" i="3" s="1"/>
  <c r="F450" i="3" s="1"/>
  <c r="F451" i="3" s="1"/>
  <c r="F452" i="3" s="1"/>
  <c r="F453" i="3" s="1"/>
  <c r="F454" i="3" s="1"/>
  <c r="F455" i="3" s="1"/>
  <c r="F456" i="3" s="1"/>
  <c r="F457" i="3" s="1"/>
  <c r="F458" i="3" s="1"/>
  <c r="F459" i="3" s="1"/>
  <c r="F460" i="3" s="1"/>
  <c r="F461" i="3" s="1"/>
  <c r="F462" i="3" s="1"/>
  <c r="F463" i="3" s="1"/>
  <c r="F464" i="3" s="1"/>
  <c r="F465" i="3" s="1"/>
  <c r="F466" i="3" s="1"/>
  <c r="F467" i="3" s="1"/>
  <c r="F468" i="3" s="1"/>
  <c r="F469" i="3" s="1"/>
  <c r="F470" i="3" s="1"/>
  <c r="F471" i="3" s="1"/>
  <c r="F472" i="3" s="1"/>
  <c r="F473" i="3" s="1"/>
  <c r="F474" i="3" s="1"/>
  <c r="F475" i="3" s="1"/>
  <c r="F476" i="3" s="1"/>
  <c r="F477" i="3" s="1"/>
  <c r="F478" i="3" s="1"/>
  <c r="F479" i="3" s="1"/>
  <c r="F480" i="3" s="1"/>
  <c r="F481" i="3" s="1"/>
  <c r="F482" i="3" s="1"/>
  <c r="F483" i="3" s="1"/>
  <c r="F484" i="3" s="1"/>
  <c r="F485" i="3" s="1"/>
  <c r="F486" i="3" s="1"/>
  <c r="F487" i="3" s="1"/>
  <c r="F488" i="3" s="1"/>
  <c r="F489" i="3" s="1"/>
  <c r="F490" i="3" s="1"/>
  <c r="F491" i="3" s="1"/>
  <c r="F492" i="3" s="1"/>
  <c r="F493" i="3" s="1"/>
  <c r="F494" i="3" s="1"/>
  <c r="F495" i="3" s="1"/>
  <c r="F496" i="3" s="1"/>
  <c r="F497" i="3" s="1"/>
  <c r="F498" i="3" s="1"/>
  <c r="F499" i="3" s="1"/>
  <c r="F500" i="3" s="1"/>
  <c r="F501" i="3" s="1"/>
  <c r="F502" i="3" s="1"/>
  <c r="F503" i="3" s="1"/>
  <c r="F504" i="3" s="1"/>
  <c r="F505" i="3" s="1"/>
  <c r="F506" i="3" s="1"/>
  <c r="F507" i="3" s="1"/>
  <c r="F508" i="3" s="1"/>
  <c r="F509" i="3" s="1"/>
  <c r="F510" i="3" s="1"/>
  <c r="F511" i="3" s="1"/>
  <c r="F512" i="3" s="1"/>
  <c r="F513" i="3" s="1"/>
  <c r="F514" i="3" s="1"/>
  <c r="F515" i="3" s="1"/>
  <c r="F516" i="3" s="1"/>
  <c r="F517" i="3" s="1"/>
  <c r="F518" i="3" s="1"/>
  <c r="F519" i="3" s="1"/>
  <c r="F520" i="3" s="1"/>
  <c r="F521" i="3" s="1"/>
  <c r="F522" i="3" s="1"/>
  <c r="F523" i="3" s="1"/>
  <c r="F524" i="3" s="1"/>
  <c r="F525" i="3" s="1"/>
  <c r="F526" i="3" s="1"/>
  <c r="F527" i="3" s="1"/>
  <c r="F528" i="3" s="1"/>
  <c r="F529" i="3" s="1"/>
  <c r="F530" i="3" s="1"/>
  <c r="F531" i="3" s="1"/>
  <c r="F532" i="3" s="1"/>
  <c r="F533" i="3" s="1"/>
  <c r="F534" i="3" s="1"/>
  <c r="F535" i="3" s="1"/>
  <c r="F536" i="3" s="1"/>
  <c r="F537" i="3" s="1"/>
  <c r="F538" i="3" s="1"/>
  <c r="F539" i="3" s="1"/>
  <c r="F540" i="3" s="1"/>
  <c r="F541" i="3" s="1"/>
  <c r="F542" i="3" s="1"/>
  <c r="F543" i="3" s="1"/>
  <c r="F544" i="3" s="1"/>
  <c r="F545" i="3" s="1"/>
  <c r="F546" i="3" s="1"/>
  <c r="F547" i="3" s="1"/>
  <c r="F548" i="3" s="1"/>
  <c r="F549" i="3" s="1"/>
  <c r="F550" i="3" s="1"/>
  <c r="F551" i="3" s="1"/>
  <c r="F552" i="3" s="1"/>
  <c r="F553" i="3" s="1"/>
  <c r="F554" i="3" s="1"/>
  <c r="F555" i="3" s="1"/>
  <c r="F556" i="3" s="1"/>
  <c r="F557" i="3" s="1"/>
  <c r="F558" i="3" s="1"/>
  <c r="F559" i="3" s="1"/>
  <c r="F560" i="3" s="1"/>
  <c r="F561" i="3" s="1"/>
  <c r="F562" i="3" s="1"/>
  <c r="F563" i="3" s="1"/>
  <c r="F564" i="3" s="1"/>
  <c r="F565" i="3" s="1"/>
  <c r="F566" i="3" s="1"/>
  <c r="F567" i="3" s="1"/>
  <c r="F568" i="3" s="1"/>
  <c r="F569" i="3" s="1"/>
  <c r="F570" i="3" s="1"/>
  <c r="F571" i="3" s="1"/>
  <c r="F572" i="3" s="1"/>
  <c r="F573" i="3" s="1"/>
  <c r="F574" i="3" s="1"/>
  <c r="F575" i="3" s="1"/>
  <c r="F576" i="3" s="1"/>
  <c r="F577" i="3" s="1"/>
  <c r="F578" i="3" s="1"/>
  <c r="F579" i="3" s="1"/>
  <c r="F580" i="3" s="1"/>
  <c r="F581" i="3" s="1"/>
  <c r="F582" i="3" s="1"/>
  <c r="F583" i="3" s="1"/>
  <c r="F584" i="3" s="1"/>
  <c r="F585" i="3" s="1"/>
  <c r="F586" i="3" s="1"/>
  <c r="F587" i="3" s="1"/>
  <c r="F588" i="3" s="1"/>
  <c r="F589" i="3" s="1"/>
  <c r="F590" i="3" s="1"/>
  <c r="F591" i="3" s="1"/>
  <c r="F592" i="3" s="1"/>
  <c r="F593" i="3" s="1"/>
  <c r="F594" i="3" s="1"/>
  <c r="F595" i="3" s="1"/>
  <c r="F596" i="3" s="1"/>
  <c r="F597" i="3" s="1"/>
  <c r="F598" i="3" s="1"/>
  <c r="F599" i="3" s="1"/>
  <c r="F600" i="3" s="1"/>
  <c r="F601" i="3" s="1"/>
  <c r="F602" i="3" s="1"/>
  <c r="F603" i="3" s="1"/>
  <c r="F604" i="3" s="1"/>
  <c r="F605" i="3" s="1"/>
  <c r="F606" i="3" s="1"/>
  <c r="F607" i="3" s="1"/>
  <c r="F608" i="3" s="1"/>
  <c r="F609" i="3" s="1"/>
  <c r="F610" i="3" s="1"/>
  <c r="F611" i="3" s="1"/>
  <c r="F612" i="3" s="1"/>
  <c r="F613" i="3" s="1"/>
  <c r="F614" i="3" s="1"/>
  <c r="F615" i="3" s="1"/>
  <c r="F616" i="3" s="1"/>
  <c r="F617" i="3" s="1"/>
  <c r="F618" i="3" s="1"/>
  <c r="F619" i="3" s="1"/>
  <c r="F620" i="3" s="1"/>
  <c r="F621" i="3" s="1"/>
  <c r="F622" i="3" s="1"/>
  <c r="F623" i="3" s="1"/>
  <c r="F624" i="3" s="1"/>
  <c r="F625" i="3" s="1"/>
  <c r="F626" i="3" s="1"/>
  <c r="F627" i="3" s="1"/>
  <c r="F628" i="3" s="1"/>
  <c r="F629" i="3" s="1"/>
  <c r="F630" i="3" s="1"/>
  <c r="F631" i="3" s="1"/>
  <c r="F632" i="3" s="1"/>
  <c r="F633" i="3" s="1"/>
  <c r="F634" i="3" s="1"/>
  <c r="F635" i="3" s="1"/>
  <c r="F636" i="3" s="1"/>
  <c r="F637" i="3" s="1"/>
  <c r="F638" i="3" s="1"/>
  <c r="F639" i="3" s="1"/>
  <c r="F640" i="3" s="1"/>
  <c r="F641" i="3" s="1"/>
  <c r="F642" i="3" s="1"/>
  <c r="F643" i="3" s="1"/>
  <c r="F644" i="3" s="1"/>
  <c r="F645" i="3" s="1"/>
  <c r="F646" i="3" s="1"/>
  <c r="F647" i="3" s="1"/>
  <c r="F648" i="3" s="1"/>
  <c r="F649" i="3" s="1"/>
  <c r="F650" i="3" s="1"/>
  <c r="F651" i="3" s="1"/>
  <c r="F652" i="3" s="1"/>
  <c r="F653" i="3" s="1"/>
  <c r="F654" i="3" s="1"/>
  <c r="F655" i="3" s="1"/>
  <c r="F656" i="3" s="1"/>
  <c r="F657" i="3" s="1"/>
  <c r="F658" i="3" s="1"/>
  <c r="F659" i="3" s="1"/>
  <c r="F660" i="3" s="1"/>
  <c r="F661" i="3" s="1"/>
  <c r="F662" i="3" s="1"/>
  <c r="F663" i="3" s="1"/>
  <c r="F664" i="3" s="1"/>
  <c r="F665" i="3" s="1"/>
  <c r="F666" i="3" s="1"/>
  <c r="F667" i="3" s="1"/>
  <c r="F668" i="3" s="1"/>
  <c r="F669" i="3" s="1"/>
  <c r="F670" i="3" s="1"/>
  <c r="F671" i="3" s="1"/>
  <c r="F672" i="3" s="1"/>
  <c r="F673" i="3" s="1"/>
  <c r="F674" i="3" s="1"/>
  <c r="F675" i="3" s="1"/>
  <c r="F676" i="3" s="1"/>
  <c r="F677" i="3" s="1"/>
  <c r="F678" i="3" s="1"/>
  <c r="F679" i="3" s="1"/>
  <c r="F680" i="3" s="1"/>
  <c r="F681" i="3" s="1"/>
  <c r="F682" i="3" s="1"/>
  <c r="F683" i="3" s="1"/>
  <c r="F684" i="3" s="1"/>
  <c r="F685" i="3" s="1"/>
  <c r="F686" i="3" s="1"/>
  <c r="F687" i="3" s="1"/>
  <c r="F688" i="3" s="1"/>
  <c r="F689" i="3" s="1"/>
  <c r="F690" i="3" s="1"/>
  <c r="F691" i="3" s="1"/>
  <c r="F692" i="3" s="1"/>
  <c r="F693" i="3" s="1"/>
  <c r="F694" i="3" s="1"/>
  <c r="F695" i="3" s="1"/>
  <c r="F696" i="3" s="1"/>
  <c r="F697" i="3" s="1"/>
  <c r="F698" i="3" s="1"/>
  <c r="F699" i="3" s="1"/>
  <c r="F700" i="3" s="1"/>
  <c r="F701" i="3" s="1"/>
  <c r="F702" i="3" s="1"/>
  <c r="F703" i="3" s="1"/>
  <c r="F704" i="3" s="1"/>
  <c r="F705" i="3" s="1"/>
  <c r="F706" i="3" s="1"/>
  <c r="F707" i="3" s="1"/>
  <c r="F708" i="3" s="1"/>
  <c r="F709" i="3" s="1"/>
  <c r="F710" i="3" s="1"/>
  <c r="F711" i="3" s="1"/>
  <c r="F712" i="3" s="1"/>
  <c r="F713" i="3" s="1"/>
  <c r="F714" i="3" s="1"/>
  <c r="F715" i="3" s="1"/>
  <c r="F716" i="3" s="1"/>
  <c r="F717" i="3" s="1"/>
  <c r="F718" i="3" s="1"/>
  <c r="F719" i="3" s="1"/>
  <c r="F720" i="3" s="1"/>
  <c r="F721" i="3" s="1"/>
  <c r="F722" i="3" s="1"/>
  <c r="F723" i="3" s="1"/>
  <c r="F724" i="3" s="1"/>
  <c r="F725" i="3" s="1"/>
  <c r="F726" i="3" s="1"/>
  <c r="F727" i="3" s="1"/>
  <c r="F728" i="3" s="1"/>
  <c r="F729" i="3" s="1"/>
  <c r="F730" i="3" s="1"/>
  <c r="F731" i="3" s="1"/>
  <c r="F732" i="3" s="1"/>
  <c r="F733" i="3" s="1"/>
  <c r="F734" i="3" s="1"/>
  <c r="F735" i="3" s="1"/>
  <c r="F736" i="3" s="1"/>
  <c r="F737" i="3" s="1"/>
  <c r="F738" i="3" s="1"/>
  <c r="F739" i="3" s="1"/>
  <c r="F740" i="3" s="1"/>
  <c r="F741" i="3" s="1"/>
  <c r="F742" i="3" s="1"/>
  <c r="F743" i="3" s="1"/>
  <c r="F744" i="3" s="1"/>
  <c r="F745" i="3" s="1"/>
  <c r="F746" i="3" s="1"/>
  <c r="F747" i="3" s="1"/>
  <c r="F748" i="3" s="1"/>
  <c r="F749" i="3" s="1"/>
  <c r="F750" i="3" s="1"/>
  <c r="F751" i="3" s="1"/>
  <c r="F752" i="3" s="1"/>
  <c r="F753" i="3" s="1"/>
  <c r="F754" i="3" s="1"/>
  <c r="F755" i="3" s="1"/>
  <c r="F756" i="3" s="1"/>
  <c r="F757" i="3" s="1"/>
  <c r="F758" i="3" s="1"/>
  <c r="F759" i="3" s="1"/>
  <c r="F760" i="3" s="1"/>
  <c r="F761" i="3" s="1"/>
  <c r="F762" i="3" s="1"/>
  <c r="F763" i="3" s="1"/>
  <c r="F764" i="3" s="1"/>
  <c r="F765" i="3" s="1"/>
  <c r="F766" i="3" s="1"/>
  <c r="F767" i="3" s="1"/>
  <c r="F768" i="3" s="1"/>
  <c r="F769" i="3" s="1"/>
  <c r="F770" i="3" s="1"/>
  <c r="F771" i="3" s="1"/>
  <c r="F772" i="3" s="1"/>
  <c r="F773" i="3" s="1"/>
  <c r="F774" i="3" s="1"/>
  <c r="F775" i="3" s="1"/>
  <c r="F776" i="3" s="1"/>
  <c r="F777" i="3" s="1"/>
  <c r="F778" i="3" s="1"/>
  <c r="F779" i="3" s="1"/>
  <c r="F780" i="3" s="1"/>
  <c r="F781" i="3" s="1"/>
  <c r="F782" i="3" s="1"/>
  <c r="F783" i="3" s="1"/>
  <c r="F784" i="3" s="1"/>
  <c r="F785" i="3" s="1"/>
  <c r="F786" i="3" s="1"/>
  <c r="F787" i="3" s="1"/>
  <c r="F788" i="3" s="1"/>
  <c r="F789" i="3" s="1"/>
  <c r="F790" i="3" s="1"/>
  <c r="F791" i="3" s="1"/>
  <c r="F792" i="3" s="1"/>
  <c r="F793" i="3" s="1"/>
  <c r="F794" i="3" s="1"/>
  <c r="F795" i="3" s="1"/>
  <c r="F796" i="3" s="1"/>
  <c r="F797" i="3" s="1"/>
  <c r="F798" i="3" s="1"/>
  <c r="F799" i="3" s="1"/>
  <c r="F800" i="3" s="1"/>
  <c r="F801" i="3" s="1"/>
  <c r="F802" i="3" s="1"/>
  <c r="F803" i="3" s="1"/>
  <c r="F804" i="3" s="1"/>
  <c r="F805" i="3" s="1"/>
  <c r="F806" i="3" s="1"/>
  <c r="F807" i="3" s="1"/>
  <c r="F808" i="3" s="1"/>
  <c r="F809" i="3" s="1"/>
  <c r="F810" i="3" s="1"/>
  <c r="F811" i="3" s="1"/>
  <c r="F812" i="3" s="1"/>
  <c r="F813" i="3" s="1"/>
  <c r="F814" i="3" s="1"/>
  <c r="F815" i="3" s="1"/>
  <c r="F816" i="3" s="1"/>
  <c r="F817" i="3" s="1"/>
  <c r="F818" i="3" s="1"/>
  <c r="F819" i="3" s="1"/>
  <c r="F820" i="3" s="1"/>
  <c r="F821" i="3" s="1"/>
  <c r="F822" i="3" s="1"/>
  <c r="F823" i="3" s="1"/>
  <c r="F824" i="3" s="1"/>
  <c r="F825" i="3" s="1"/>
  <c r="F826" i="3" s="1"/>
  <c r="F827" i="3" s="1"/>
  <c r="F828" i="3" s="1"/>
  <c r="F829" i="3" s="1"/>
  <c r="F830" i="3" s="1"/>
  <c r="F831" i="3" s="1"/>
  <c r="F832" i="3" s="1"/>
  <c r="F833" i="3" s="1"/>
  <c r="F834" i="3" s="1"/>
  <c r="F835" i="3" s="1"/>
  <c r="F836" i="3" s="1"/>
  <c r="F837" i="3" s="1"/>
  <c r="F838" i="3" s="1"/>
  <c r="F839" i="3" s="1"/>
  <c r="F840" i="3" s="1"/>
  <c r="F841" i="3" s="1"/>
  <c r="F842" i="3" s="1"/>
  <c r="F843" i="3" s="1"/>
  <c r="F844" i="3" s="1"/>
  <c r="F845" i="3" s="1"/>
  <c r="F846" i="3" s="1"/>
  <c r="F847" i="3" s="1"/>
  <c r="F848" i="3" s="1"/>
  <c r="F849" i="3" s="1"/>
  <c r="F850" i="3" s="1"/>
  <c r="F851" i="3" s="1"/>
  <c r="F852" i="3" s="1"/>
  <c r="F853" i="3" s="1"/>
  <c r="F854" i="3" s="1"/>
  <c r="F855" i="3" s="1"/>
  <c r="F856" i="3" s="1"/>
  <c r="F857" i="3" s="1"/>
  <c r="F858" i="3" s="1"/>
  <c r="F859" i="3" s="1"/>
  <c r="F860" i="3" s="1"/>
  <c r="F861" i="3" s="1"/>
  <c r="F862" i="3" s="1"/>
  <c r="F863" i="3" s="1"/>
  <c r="F864" i="3" s="1"/>
  <c r="F865" i="3" s="1"/>
  <c r="F866" i="3" s="1"/>
  <c r="F867" i="3" s="1"/>
  <c r="F868" i="3" s="1"/>
  <c r="F869" i="3" s="1"/>
  <c r="F870" i="3" s="1"/>
  <c r="F871" i="3" s="1"/>
  <c r="F872" i="3" s="1"/>
  <c r="F873" i="3" s="1"/>
  <c r="F874" i="3" s="1"/>
  <c r="F875" i="3" s="1"/>
  <c r="F876" i="3" s="1"/>
  <c r="F877" i="3" s="1"/>
  <c r="F878" i="3" s="1"/>
  <c r="F879" i="3" s="1"/>
  <c r="F880" i="3" s="1"/>
  <c r="F881" i="3" s="1"/>
  <c r="F882" i="3" s="1"/>
  <c r="F883" i="3" s="1"/>
  <c r="F884" i="3" s="1"/>
  <c r="F885" i="3" s="1"/>
  <c r="F886" i="3" s="1"/>
  <c r="F887" i="3" s="1"/>
  <c r="F888" i="3" s="1"/>
  <c r="F889" i="3" s="1"/>
  <c r="F890" i="3" s="1"/>
  <c r="F891" i="3" s="1"/>
  <c r="F892" i="3" s="1"/>
  <c r="F893" i="3" s="1"/>
  <c r="F894" i="3" s="1"/>
  <c r="F895" i="3" s="1"/>
  <c r="F896" i="3" s="1"/>
  <c r="F897" i="3" s="1"/>
  <c r="F898" i="3" s="1"/>
  <c r="F899" i="3" s="1"/>
  <c r="F900" i="3" s="1"/>
  <c r="F901" i="3" s="1"/>
  <c r="F902" i="3" s="1"/>
  <c r="F903" i="3" s="1"/>
  <c r="F904" i="3" s="1"/>
  <c r="F905" i="3" s="1"/>
  <c r="F906" i="3" s="1"/>
  <c r="F907" i="3" s="1"/>
  <c r="F908" i="3" s="1"/>
  <c r="F909" i="3" s="1"/>
  <c r="F910" i="3" s="1"/>
  <c r="F911" i="3" s="1"/>
  <c r="F912" i="3" s="1"/>
  <c r="F913" i="3" s="1"/>
  <c r="F914" i="3" s="1"/>
  <c r="F915" i="3" s="1"/>
  <c r="F916" i="3" s="1"/>
  <c r="F917" i="3" s="1"/>
  <c r="F918" i="3" s="1"/>
  <c r="F919" i="3" s="1"/>
  <c r="F920" i="3" s="1"/>
  <c r="F921" i="3" s="1"/>
  <c r="F922" i="3" s="1"/>
  <c r="F923" i="3" s="1"/>
  <c r="F924" i="3" s="1"/>
  <c r="F925" i="3" s="1"/>
  <c r="F926" i="3" s="1"/>
  <c r="F927" i="3" s="1"/>
  <c r="F928" i="3" s="1"/>
  <c r="F929" i="3" s="1"/>
  <c r="F930" i="3" s="1"/>
  <c r="F931" i="3" s="1"/>
  <c r="F932" i="3" s="1"/>
  <c r="F2" i="2"/>
  <c r="F3" i="2" s="1"/>
  <c r="F4" i="2" s="1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2" i="8"/>
  <c r="F3" i="8" s="1"/>
  <c r="F4" i="8" s="1"/>
  <c r="F5" i="8" s="1"/>
  <c r="F6" i="8" s="1"/>
  <c r="F7" i="8" s="1"/>
  <c r="F8" i="8" s="1"/>
  <c r="F9" i="8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F25" i="8" s="1"/>
  <c r="F26" i="8" s="1"/>
  <c r="F27" i="8" s="1"/>
  <c r="F28" i="8" s="1"/>
  <c r="F29" i="8" s="1"/>
  <c r="F30" i="8" s="1"/>
  <c r="F31" i="8" s="1"/>
  <c r="F32" i="8" s="1"/>
  <c r="F33" i="8" s="1"/>
  <c r="F34" i="8" s="1"/>
  <c r="F35" i="8" s="1"/>
  <c r="F36" i="8" s="1"/>
  <c r="F37" i="8" s="1"/>
  <c r="F38" i="8" s="1"/>
  <c r="F39" i="8" s="1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F61" i="8" s="1"/>
  <c r="F62" i="8" s="1"/>
  <c r="F63" i="8" s="1"/>
  <c r="F64" i="8" s="1"/>
  <c r="F65" i="8" s="1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F79" i="8" s="1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F100" i="8" s="1"/>
  <c r="F101" i="8" s="1"/>
  <c r="F102" i="8" s="1"/>
  <c r="F103" i="8" s="1"/>
  <c r="F104" i="8" s="1"/>
  <c r="F105" i="8" s="1"/>
  <c r="F106" i="8" s="1"/>
  <c r="F107" i="8" s="1"/>
  <c r="F108" i="8" s="1"/>
  <c r="F109" i="8" s="1"/>
  <c r="F110" i="8" s="1"/>
  <c r="F111" i="8" s="1"/>
  <c r="F112" i="8" s="1"/>
  <c r="F113" i="8" s="1"/>
  <c r="F114" i="8" s="1"/>
  <c r="F115" i="8" s="1"/>
  <c r="F116" i="8" s="1"/>
  <c r="F117" i="8" s="1"/>
  <c r="F118" i="8" s="1"/>
  <c r="F119" i="8" s="1"/>
  <c r="F120" i="8" s="1"/>
  <c r="F121" i="8" s="1"/>
  <c r="F122" i="8" s="1"/>
  <c r="F123" i="8" s="1"/>
  <c r="F124" i="8" s="1"/>
  <c r="F125" i="8" s="1"/>
  <c r="F126" i="8" s="1"/>
  <c r="F127" i="8" s="1"/>
  <c r="F128" i="8" s="1"/>
  <c r="F129" i="8" s="1"/>
  <c r="F130" i="8" s="1"/>
  <c r="F131" i="8" s="1"/>
  <c r="F132" i="8" s="1"/>
  <c r="F133" i="8" s="1"/>
  <c r="F134" i="8" s="1"/>
  <c r="F135" i="8" s="1"/>
  <c r="F136" i="8" s="1"/>
  <c r="F137" i="8" s="1"/>
  <c r="F138" i="8" s="1"/>
  <c r="F139" i="8" s="1"/>
  <c r="F140" i="8" s="1"/>
  <c r="F141" i="8" s="1"/>
  <c r="F142" i="8" s="1"/>
  <c r="F143" i="8" s="1"/>
  <c r="F144" i="8" s="1"/>
  <c r="F145" i="8" s="1"/>
  <c r="F146" i="8" s="1"/>
  <c r="F147" i="8" s="1"/>
  <c r="F148" i="8" s="1"/>
  <c r="F149" i="8" s="1"/>
  <c r="F150" i="8" s="1"/>
  <c r="F151" i="8" s="1"/>
  <c r="F152" i="8" s="1"/>
  <c r="F153" i="8" s="1"/>
  <c r="F154" i="8" s="1"/>
  <c r="F155" i="8" s="1"/>
  <c r="F156" i="8" s="1"/>
  <c r="F157" i="8" s="1"/>
  <c r="F158" i="8" s="1"/>
  <c r="F159" i="8" s="1"/>
  <c r="F160" i="8" s="1"/>
  <c r="F161" i="8" s="1"/>
  <c r="F162" i="8" s="1"/>
  <c r="F163" i="8" s="1"/>
  <c r="F164" i="8" s="1"/>
  <c r="F165" i="8" s="1"/>
  <c r="F166" i="8" s="1"/>
  <c r="F167" i="8" s="1"/>
  <c r="F168" i="8" s="1"/>
  <c r="F169" i="8" s="1"/>
  <c r="F170" i="8" s="1"/>
  <c r="F171" i="8" s="1"/>
  <c r="F172" i="8" s="1"/>
  <c r="F173" i="8" s="1"/>
  <c r="F174" i="8" s="1"/>
  <c r="F175" i="8" s="1"/>
  <c r="F176" i="8" s="1"/>
  <c r="F177" i="8" s="1"/>
  <c r="F178" i="8" s="1"/>
  <c r="F179" i="8" s="1"/>
  <c r="F180" i="8" s="1"/>
  <c r="F181" i="8" s="1"/>
  <c r="F182" i="8" s="1"/>
  <c r="F183" i="8" s="1"/>
  <c r="F184" i="8" s="1"/>
  <c r="F185" i="8" s="1"/>
  <c r="F186" i="8" s="1"/>
  <c r="F187" i="8" s="1"/>
  <c r="F188" i="8" s="1"/>
  <c r="F189" i="8" s="1"/>
  <c r="F190" i="8" s="1"/>
  <c r="F191" i="8" s="1"/>
  <c r="F192" i="8" s="1"/>
  <c r="F193" i="8" s="1"/>
  <c r="F194" i="8" s="1"/>
  <c r="F195" i="8" s="1"/>
  <c r="F196" i="8" s="1"/>
  <c r="F197" i="8" s="1"/>
  <c r="F198" i="8" s="1"/>
  <c r="F199" i="8" s="1"/>
  <c r="F200" i="8" s="1"/>
  <c r="F201" i="8" s="1"/>
  <c r="F202" i="8" s="1"/>
  <c r="F203" i="8" s="1"/>
  <c r="F204" i="8" s="1"/>
  <c r="F205" i="8" s="1"/>
  <c r="F206" i="8" s="1"/>
  <c r="F207" i="8" s="1"/>
  <c r="F208" i="8" s="1"/>
  <c r="F209" i="8" s="1"/>
  <c r="F210" i="8" s="1"/>
  <c r="F211" i="8" s="1"/>
  <c r="F212" i="8" s="1"/>
  <c r="F213" i="8" s="1"/>
  <c r="F214" i="8" s="1"/>
  <c r="F215" i="8" s="1"/>
  <c r="F216" i="8" s="1"/>
  <c r="F217" i="8" s="1"/>
  <c r="F218" i="8" s="1"/>
  <c r="F219" i="8" s="1"/>
  <c r="F220" i="8" s="1"/>
  <c r="F221" i="8" s="1"/>
  <c r="F222" i="8" s="1"/>
  <c r="F223" i="8" s="1"/>
  <c r="F224" i="8" s="1"/>
  <c r="F225" i="8" s="1"/>
  <c r="F226" i="8" s="1"/>
  <c r="F227" i="8" s="1"/>
  <c r="F228" i="8" s="1"/>
  <c r="F229" i="8" s="1"/>
  <c r="F230" i="8" s="1"/>
  <c r="F231" i="8" s="1"/>
  <c r="F232" i="8" s="1"/>
  <c r="F233" i="8" s="1"/>
  <c r="F234" i="8" s="1"/>
  <c r="F235" i="8" s="1"/>
  <c r="F236" i="8" s="1"/>
  <c r="F237" i="8" s="1"/>
  <c r="F238" i="8" s="1"/>
  <c r="F239" i="8" s="1"/>
  <c r="F240" i="8" s="1"/>
  <c r="F241" i="8" s="1"/>
  <c r="F242" i="8" s="1"/>
  <c r="F243" i="8" s="1"/>
  <c r="F244" i="8" s="1"/>
  <c r="F245" i="8" s="1"/>
  <c r="F246" i="8" s="1"/>
  <c r="F247" i="8" s="1"/>
  <c r="F248" i="8" s="1"/>
  <c r="F249" i="8" s="1"/>
  <c r="F250" i="8" s="1"/>
  <c r="F251" i="8" s="1"/>
  <c r="F252" i="8" s="1"/>
  <c r="F253" i="8" s="1"/>
  <c r="F254" i="8" s="1"/>
  <c r="F255" i="8" s="1"/>
  <c r="F256" i="8" s="1"/>
  <c r="F257" i="8" s="1"/>
  <c r="F258" i="8" s="1"/>
  <c r="F259" i="8" s="1"/>
  <c r="F260" i="8" s="1"/>
  <c r="F261" i="8" s="1"/>
  <c r="F262" i="8" s="1"/>
  <c r="F263" i="8" s="1"/>
  <c r="F264" i="8" s="1"/>
  <c r="F265" i="8" s="1"/>
  <c r="F266" i="8" s="1"/>
  <c r="F267" i="8" s="1"/>
  <c r="F268" i="8" s="1"/>
  <c r="F269" i="8" s="1"/>
  <c r="F270" i="8" s="1"/>
  <c r="F271" i="8" s="1"/>
  <c r="F272" i="8" s="1"/>
  <c r="F273" i="8" s="1"/>
  <c r="F274" i="8" s="1"/>
  <c r="F275" i="8" s="1"/>
  <c r="F276" i="8" s="1"/>
  <c r="F277" i="8" s="1"/>
  <c r="F278" i="8" s="1"/>
  <c r="F279" i="8" s="1"/>
  <c r="F280" i="8" s="1"/>
  <c r="F281" i="8" s="1"/>
  <c r="F282" i="8" s="1"/>
  <c r="F283" i="8" s="1"/>
  <c r="F284" i="8" s="1"/>
  <c r="F285" i="8" s="1"/>
  <c r="F286" i="8" s="1"/>
  <c r="F287" i="8" s="1"/>
  <c r="F288" i="8" s="1"/>
  <c r="F289" i="8" s="1"/>
  <c r="F290" i="8" s="1"/>
  <c r="F291" i="8" s="1"/>
  <c r="F292" i="8" s="1"/>
  <c r="F293" i="8" s="1"/>
  <c r="F294" i="8" s="1"/>
  <c r="F295" i="8" s="1"/>
  <c r="F296" i="8" s="1"/>
  <c r="F297" i="8" s="1"/>
  <c r="F298" i="8" s="1"/>
  <c r="F299" i="8" s="1"/>
  <c r="F300" i="8" s="1"/>
  <c r="F301" i="8" s="1"/>
  <c r="F302" i="8" s="1"/>
  <c r="F303" i="8" s="1"/>
  <c r="F304" i="8" s="1"/>
  <c r="F305" i="8" s="1"/>
  <c r="F306" i="8" s="1"/>
  <c r="F307" i="8" s="1"/>
  <c r="F308" i="8" s="1"/>
  <c r="F309" i="8" s="1"/>
  <c r="F310" i="8" s="1"/>
  <c r="F311" i="8" s="1"/>
  <c r="F312" i="8" s="1"/>
  <c r="F313" i="8" s="1"/>
  <c r="F314" i="8" s="1"/>
  <c r="F315" i="8" s="1"/>
  <c r="F316" i="8" s="1"/>
  <c r="F317" i="8" s="1"/>
  <c r="F318" i="8" s="1"/>
  <c r="F319" i="8" s="1"/>
  <c r="F320" i="8" s="1"/>
  <c r="F321" i="8" s="1"/>
  <c r="F322" i="8" s="1"/>
  <c r="F323" i="8" s="1"/>
  <c r="F324" i="8" s="1"/>
  <c r="F325" i="8" s="1"/>
  <c r="F326" i="8" s="1"/>
  <c r="F327" i="8" s="1"/>
  <c r="F328" i="8" s="1"/>
  <c r="F329" i="8" s="1"/>
  <c r="F330" i="8" s="1"/>
  <c r="F331" i="8" s="1"/>
  <c r="F332" i="8" s="1"/>
  <c r="F333" i="8" s="1"/>
  <c r="F334" i="8" s="1"/>
  <c r="F335" i="8" s="1"/>
  <c r="F336" i="8" s="1"/>
  <c r="F337" i="8" s="1"/>
  <c r="F338" i="8" s="1"/>
  <c r="F339" i="8" s="1"/>
  <c r="F340" i="8" s="1"/>
  <c r="F341" i="8" s="1"/>
  <c r="F342" i="8" s="1"/>
  <c r="F343" i="8" s="1"/>
  <c r="F344" i="8" s="1"/>
  <c r="F345" i="8" s="1"/>
  <c r="F346" i="8" s="1"/>
  <c r="F347" i="8" s="1"/>
  <c r="F348" i="8" s="1"/>
  <c r="F349" i="8" s="1"/>
  <c r="F350" i="8" s="1"/>
  <c r="F351" i="8" s="1"/>
  <c r="F352" i="8" s="1"/>
  <c r="F353" i="8" s="1"/>
  <c r="F354" i="8" s="1"/>
  <c r="F355" i="8" s="1"/>
  <c r="F356" i="8" s="1"/>
  <c r="F357" i="8" s="1"/>
  <c r="F358" i="8" s="1"/>
  <c r="F359" i="8" s="1"/>
  <c r="F360" i="8" s="1"/>
  <c r="F361" i="8" s="1"/>
  <c r="F362" i="8" s="1"/>
  <c r="F363" i="8" s="1"/>
  <c r="F364" i="8" s="1"/>
  <c r="F365" i="8" s="1"/>
  <c r="F366" i="8" s="1"/>
  <c r="F367" i="8" s="1"/>
  <c r="F368" i="8" s="1"/>
  <c r="F369" i="8" s="1"/>
  <c r="F370" i="8" s="1"/>
  <c r="F371" i="8" s="1"/>
  <c r="F372" i="8" s="1"/>
  <c r="F373" i="8" s="1"/>
  <c r="F374" i="8" s="1"/>
  <c r="F375" i="8" s="1"/>
  <c r="F376" i="8" s="1"/>
  <c r="F377" i="8" s="1"/>
  <c r="F378" i="8" s="1"/>
  <c r="F379" i="8" s="1"/>
  <c r="F380" i="8" s="1"/>
  <c r="F381" i="8" s="1"/>
  <c r="F382" i="8" s="1"/>
  <c r="F383" i="8" s="1"/>
  <c r="F384" i="8" s="1"/>
  <c r="F385" i="8" s="1"/>
  <c r="F386" i="8" s="1"/>
  <c r="F387" i="8" s="1"/>
  <c r="F388" i="8" s="1"/>
  <c r="F389" i="8" s="1"/>
  <c r="F390" i="8" s="1"/>
  <c r="F391" i="8" s="1"/>
  <c r="F392" i="8" s="1"/>
  <c r="F393" i="8" s="1"/>
  <c r="F394" i="8" s="1"/>
  <c r="F395" i="8" s="1"/>
  <c r="F396" i="8" s="1"/>
  <c r="F397" i="8" s="1"/>
  <c r="F398" i="8" s="1"/>
  <c r="F399" i="8" s="1"/>
  <c r="F400" i="8" s="1"/>
  <c r="F401" i="8" s="1"/>
  <c r="F402" i="8" s="1"/>
  <c r="F403" i="8" s="1"/>
  <c r="F404" i="8" s="1"/>
  <c r="F405" i="8" s="1"/>
  <c r="F406" i="8" s="1"/>
  <c r="F407" i="8" s="1"/>
  <c r="F408" i="8" s="1"/>
  <c r="F409" i="8" s="1"/>
  <c r="F410" i="8" s="1"/>
  <c r="F411" i="8" s="1"/>
  <c r="F412" i="8" s="1"/>
  <c r="F413" i="8" s="1"/>
  <c r="F414" i="8" s="1"/>
  <c r="F415" i="8" s="1"/>
  <c r="F416" i="8" s="1"/>
  <c r="F417" i="8" s="1"/>
  <c r="F418" i="8" s="1"/>
  <c r="F419" i="8" s="1"/>
  <c r="F420" i="8" s="1"/>
  <c r="F421" i="8" s="1"/>
  <c r="F422" i="8" s="1"/>
  <c r="F423" i="8" s="1"/>
  <c r="F424" i="8" s="1"/>
  <c r="F425" i="8" s="1"/>
  <c r="F426" i="8" s="1"/>
  <c r="F427" i="8" s="1"/>
  <c r="F428" i="8" s="1"/>
  <c r="F429" i="8" s="1"/>
  <c r="F430" i="8" s="1"/>
  <c r="F431" i="8" s="1"/>
  <c r="F432" i="8" s="1"/>
  <c r="F433" i="8" s="1"/>
  <c r="F434" i="8" s="1"/>
  <c r="F435" i="8" s="1"/>
  <c r="F436" i="8" s="1"/>
  <c r="F437" i="8" s="1"/>
  <c r="F438" i="8" s="1"/>
  <c r="F439" i="8" s="1"/>
  <c r="F440" i="8" s="1"/>
  <c r="F441" i="8" s="1"/>
  <c r="F442" i="8" s="1"/>
  <c r="F443" i="8" s="1"/>
  <c r="F444" i="8" s="1"/>
  <c r="F445" i="8" s="1"/>
  <c r="F446" i="8" s="1"/>
  <c r="F447" i="8" s="1"/>
  <c r="F448" i="8" s="1"/>
  <c r="F449" i="8" s="1"/>
  <c r="F450" i="8" s="1"/>
  <c r="F451" i="8" s="1"/>
  <c r="F452" i="8" s="1"/>
  <c r="F453" i="8" s="1"/>
  <c r="F454" i="8" s="1"/>
  <c r="F455" i="8" s="1"/>
  <c r="F456" i="8" s="1"/>
  <c r="F457" i="8" s="1"/>
  <c r="F458" i="8" s="1"/>
  <c r="F459" i="8" s="1"/>
  <c r="F460" i="8" s="1"/>
  <c r="F461" i="8" s="1"/>
  <c r="F462" i="8" s="1"/>
  <c r="F463" i="8" s="1"/>
  <c r="F464" i="8" s="1"/>
  <c r="F465" i="8" s="1"/>
  <c r="F466" i="8" s="1"/>
  <c r="F467" i="8" s="1"/>
  <c r="F468" i="8" s="1"/>
  <c r="F469" i="8" s="1"/>
  <c r="F470" i="8" s="1"/>
  <c r="F471" i="8" s="1"/>
  <c r="F472" i="8" s="1"/>
  <c r="F473" i="8" s="1"/>
  <c r="F474" i="8" s="1"/>
  <c r="F475" i="8" s="1"/>
  <c r="F476" i="8" s="1"/>
  <c r="F477" i="8" s="1"/>
  <c r="F478" i="8" s="1"/>
  <c r="F479" i="8" s="1"/>
  <c r="F480" i="8" s="1"/>
  <c r="F481" i="8" s="1"/>
  <c r="F482" i="8" s="1"/>
  <c r="F483" i="8" s="1"/>
  <c r="F484" i="8" s="1"/>
  <c r="F485" i="8" s="1"/>
  <c r="F486" i="8" s="1"/>
  <c r="F487" i="8" s="1"/>
  <c r="F488" i="8" s="1"/>
  <c r="F489" i="8" s="1"/>
  <c r="F490" i="8" s="1"/>
  <c r="F491" i="8" s="1"/>
  <c r="F492" i="8" s="1"/>
  <c r="F493" i="8" s="1"/>
  <c r="F494" i="8" s="1"/>
  <c r="F495" i="8" s="1"/>
  <c r="F496" i="8" s="1"/>
  <c r="F497" i="8" s="1"/>
  <c r="F498" i="8" s="1"/>
  <c r="F499" i="8" s="1"/>
  <c r="F500" i="8" s="1"/>
  <c r="F501" i="8" s="1"/>
  <c r="F502" i="8" s="1"/>
  <c r="F503" i="8" s="1"/>
  <c r="F504" i="8" s="1"/>
  <c r="F505" i="8" s="1"/>
  <c r="F506" i="8" s="1"/>
  <c r="F507" i="8" s="1"/>
  <c r="F508" i="8" s="1"/>
  <c r="F509" i="8" s="1"/>
  <c r="F510" i="8" s="1"/>
  <c r="F511" i="8" s="1"/>
  <c r="F512" i="8" s="1"/>
  <c r="F513" i="8" s="1"/>
  <c r="F514" i="8" s="1"/>
  <c r="F515" i="8" s="1"/>
  <c r="F516" i="8" s="1"/>
  <c r="F517" i="8" s="1"/>
  <c r="F518" i="8" s="1"/>
  <c r="F519" i="8" s="1"/>
  <c r="F520" i="8" s="1"/>
  <c r="F521" i="8" s="1"/>
  <c r="F522" i="8" s="1"/>
  <c r="F523" i="8" s="1"/>
  <c r="F524" i="8" s="1"/>
  <c r="F525" i="8" s="1"/>
  <c r="F526" i="8" s="1"/>
  <c r="F527" i="8" s="1"/>
  <c r="F528" i="8" s="1"/>
  <c r="F529" i="8" s="1"/>
  <c r="F530" i="8" s="1"/>
  <c r="F531" i="8" s="1"/>
  <c r="F532" i="8" s="1"/>
  <c r="F533" i="8" s="1"/>
  <c r="F534" i="8" s="1"/>
  <c r="F535" i="8" s="1"/>
  <c r="F536" i="8" s="1"/>
  <c r="F537" i="8" s="1"/>
  <c r="F538" i="8" s="1"/>
  <c r="F539" i="8" s="1"/>
  <c r="F540" i="8" s="1"/>
  <c r="F541" i="8" s="1"/>
  <c r="F542" i="8" s="1"/>
  <c r="F543" i="8" s="1"/>
  <c r="F544" i="8" s="1"/>
  <c r="F545" i="8" s="1"/>
  <c r="F546" i="8" s="1"/>
  <c r="F547" i="8" s="1"/>
  <c r="F548" i="8" s="1"/>
  <c r="F549" i="8" s="1"/>
  <c r="F550" i="8" s="1"/>
  <c r="F551" i="8" s="1"/>
  <c r="F552" i="8" s="1"/>
  <c r="F553" i="8" s="1"/>
  <c r="F554" i="8" s="1"/>
  <c r="F555" i="8" s="1"/>
  <c r="F556" i="8" s="1"/>
  <c r="F557" i="8" s="1"/>
  <c r="F558" i="8" s="1"/>
  <c r="F559" i="8" s="1"/>
  <c r="F560" i="8" s="1"/>
  <c r="F561" i="8" s="1"/>
  <c r="F562" i="8" s="1"/>
  <c r="F563" i="8" s="1"/>
  <c r="F564" i="8" s="1"/>
  <c r="F565" i="8" s="1"/>
  <c r="F566" i="8" s="1"/>
  <c r="F567" i="8" s="1"/>
  <c r="F568" i="8" s="1"/>
  <c r="F569" i="8" s="1"/>
  <c r="F570" i="8" s="1"/>
  <c r="F571" i="8" s="1"/>
  <c r="F572" i="8" s="1"/>
  <c r="F573" i="8" s="1"/>
  <c r="F574" i="8" s="1"/>
  <c r="F575" i="8" s="1"/>
  <c r="F576" i="8" s="1"/>
  <c r="F577" i="8" s="1"/>
  <c r="F578" i="8" s="1"/>
  <c r="F579" i="8" s="1"/>
  <c r="F580" i="8" s="1"/>
  <c r="F581" i="8" s="1"/>
  <c r="F582" i="8" s="1"/>
  <c r="F583" i="8" s="1"/>
  <c r="F584" i="8" s="1"/>
  <c r="F585" i="8" s="1"/>
  <c r="F586" i="8" s="1"/>
  <c r="F587" i="8" s="1"/>
  <c r="F588" i="8" s="1"/>
  <c r="F589" i="8" s="1"/>
  <c r="F590" i="8" s="1"/>
  <c r="F591" i="8" s="1"/>
  <c r="F592" i="8" s="1"/>
  <c r="F593" i="8" s="1"/>
  <c r="F594" i="8" s="1"/>
  <c r="F595" i="8" s="1"/>
  <c r="F596" i="8" s="1"/>
  <c r="F597" i="8" s="1"/>
  <c r="F598" i="8" s="1"/>
  <c r="F599" i="8" s="1"/>
  <c r="F600" i="8" s="1"/>
  <c r="F601" i="8" s="1"/>
  <c r="F602" i="8" s="1"/>
  <c r="F603" i="8" s="1"/>
  <c r="F604" i="8" s="1"/>
  <c r="F605" i="8" s="1"/>
  <c r="F606" i="8" s="1"/>
  <c r="F607" i="8" s="1"/>
  <c r="F608" i="8" s="1"/>
  <c r="F609" i="8" s="1"/>
  <c r="F610" i="8" s="1"/>
  <c r="F611" i="8" s="1"/>
  <c r="F612" i="8" s="1"/>
  <c r="F613" i="8" s="1"/>
  <c r="F614" i="8" s="1"/>
  <c r="F615" i="8" s="1"/>
  <c r="F616" i="8" s="1"/>
  <c r="F617" i="8" s="1"/>
  <c r="F618" i="8" s="1"/>
  <c r="F619" i="8" s="1"/>
  <c r="F620" i="8" s="1"/>
  <c r="F621" i="8" s="1"/>
  <c r="F622" i="8" s="1"/>
  <c r="F623" i="8" s="1"/>
  <c r="F624" i="8" s="1"/>
  <c r="F625" i="8" s="1"/>
  <c r="F626" i="8" s="1"/>
  <c r="F627" i="8" s="1"/>
  <c r="F628" i="8" s="1"/>
  <c r="F629" i="8" s="1"/>
  <c r="F630" i="8" s="1"/>
  <c r="F631" i="8" s="1"/>
  <c r="F632" i="8" s="1"/>
  <c r="F633" i="8" s="1"/>
  <c r="F634" i="8" s="1"/>
  <c r="F635" i="8" s="1"/>
  <c r="F636" i="8" s="1"/>
  <c r="F637" i="8" s="1"/>
  <c r="F638" i="8" s="1"/>
  <c r="F639" i="8" s="1"/>
  <c r="F640" i="8" s="1"/>
  <c r="F641" i="8" s="1"/>
  <c r="F642" i="8" s="1"/>
  <c r="F643" i="8" s="1"/>
  <c r="F644" i="8" s="1"/>
  <c r="F645" i="8" s="1"/>
  <c r="F646" i="8" s="1"/>
  <c r="F647" i="8" s="1"/>
  <c r="F648" i="8" s="1"/>
  <c r="F649" i="8" s="1"/>
  <c r="F650" i="8" s="1"/>
  <c r="F651" i="8" s="1"/>
  <c r="F652" i="8" s="1"/>
  <c r="F653" i="8" s="1"/>
  <c r="F654" i="8" s="1"/>
  <c r="F655" i="8" s="1"/>
  <c r="F656" i="8" s="1"/>
  <c r="F657" i="8" s="1"/>
  <c r="F658" i="8" s="1"/>
  <c r="F659" i="8" s="1"/>
  <c r="F660" i="8" s="1"/>
  <c r="F661" i="8" s="1"/>
  <c r="F662" i="8" s="1"/>
  <c r="F663" i="8" s="1"/>
  <c r="F664" i="8" s="1"/>
  <c r="F665" i="8" s="1"/>
  <c r="F666" i="8" s="1"/>
  <c r="F667" i="8" s="1"/>
  <c r="F668" i="8" s="1"/>
  <c r="F669" i="8" s="1"/>
  <c r="F670" i="8" s="1"/>
  <c r="F671" i="8" s="1"/>
  <c r="F672" i="8" s="1"/>
  <c r="F673" i="8" s="1"/>
  <c r="F674" i="8" s="1"/>
  <c r="F675" i="8" s="1"/>
  <c r="F676" i="8" s="1"/>
  <c r="F677" i="8" s="1"/>
  <c r="F678" i="8" s="1"/>
  <c r="F679" i="8" s="1"/>
  <c r="F680" i="8" s="1"/>
  <c r="F681" i="8" s="1"/>
  <c r="F682" i="8" s="1"/>
  <c r="F683" i="8" s="1"/>
  <c r="F684" i="8" s="1"/>
  <c r="F685" i="8" s="1"/>
  <c r="F686" i="8" s="1"/>
  <c r="F687" i="8" s="1"/>
  <c r="F688" i="8" s="1"/>
  <c r="F689" i="8" s="1"/>
  <c r="F690" i="8" s="1"/>
  <c r="F691" i="8" s="1"/>
  <c r="F692" i="8" s="1"/>
  <c r="F693" i="8" s="1"/>
  <c r="F694" i="8" s="1"/>
  <c r="F695" i="8" s="1"/>
  <c r="F696" i="8" s="1"/>
  <c r="F697" i="8" s="1"/>
  <c r="F698" i="8" s="1"/>
  <c r="F699" i="8" s="1"/>
  <c r="F700" i="8" s="1"/>
  <c r="F701" i="8" s="1"/>
  <c r="F702" i="8" s="1"/>
  <c r="F703" i="8" s="1"/>
  <c r="F704" i="8" s="1"/>
  <c r="F705" i="8" s="1"/>
  <c r="F706" i="8" s="1"/>
  <c r="F707" i="8" s="1"/>
  <c r="F708" i="8" s="1"/>
  <c r="F709" i="8" s="1"/>
  <c r="F710" i="8" s="1"/>
  <c r="F711" i="8" s="1"/>
  <c r="F712" i="8" s="1"/>
  <c r="F713" i="8" s="1"/>
  <c r="F714" i="8" s="1"/>
  <c r="F715" i="8" s="1"/>
  <c r="F716" i="8" s="1"/>
  <c r="F717" i="8" s="1"/>
  <c r="F718" i="8" s="1"/>
  <c r="F719" i="8" s="1"/>
  <c r="F720" i="8" s="1"/>
  <c r="F721" i="8" s="1"/>
  <c r="F722" i="8" s="1"/>
  <c r="F723" i="8" s="1"/>
  <c r="F724" i="8" s="1"/>
  <c r="F725" i="8" s="1"/>
  <c r="F726" i="8" s="1"/>
  <c r="F727" i="8" s="1"/>
  <c r="F728" i="8" s="1"/>
  <c r="F729" i="8" s="1"/>
  <c r="F730" i="8" s="1"/>
  <c r="F731" i="8" s="1"/>
  <c r="F732" i="8" s="1"/>
  <c r="F733" i="8" s="1"/>
  <c r="F734" i="8" s="1"/>
  <c r="F735" i="8" s="1"/>
  <c r="F736" i="8" s="1"/>
  <c r="F737" i="8" s="1"/>
  <c r="F738" i="8" s="1"/>
  <c r="F739" i="8" s="1"/>
  <c r="F740" i="8" s="1"/>
  <c r="F741" i="8" s="1"/>
  <c r="F742" i="8" s="1"/>
  <c r="F743" i="8" s="1"/>
  <c r="F744" i="8" s="1"/>
  <c r="F745" i="8" s="1"/>
  <c r="F746" i="8" s="1"/>
  <c r="F747" i="8" s="1"/>
  <c r="F748" i="8" s="1"/>
  <c r="F749" i="8" s="1"/>
  <c r="F750" i="8" s="1"/>
  <c r="F751" i="8" s="1"/>
  <c r="F752" i="8" s="1"/>
  <c r="F753" i="8" s="1"/>
  <c r="F754" i="8" s="1"/>
  <c r="F755" i="8" s="1"/>
  <c r="F756" i="8" s="1"/>
  <c r="F757" i="8" s="1"/>
  <c r="F758" i="8" s="1"/>
  <c r="F759" i="8" s="1"/>
  <c r="F760" i="8" s="1"/>
  <c r="F761" i="8" s="1"/>
  <c r="F762" i="8" s="1"/>
  <c r="F763" i="8" s="1"/>
  <c r="F764" i="8" s="1"/>
  <c r="F765" i="8" s="1"/>
  <c r="F766" i="8" s="1"/>
  <c r="F767" i="8" s="1"/>
  <c r="F768" i="8" s="1"/>
  <c r="F769" i="8" s="1"/>
  <c r="F770" i="8" s="1"/>
  <c r="F771" i="8" s="1"/>
  <c r="F772" i="8" s="1"/>
  <c r="F773" i="8" s="1"/>
  <c r="F774" i="8" s="1"/>
  <c r="F775" i="8" s="1"/>
  <c r="F776" i="8" s="1"/>
  <c r="F777" i="8" s="1"/>
  <c r="F778" i="8" s="1"/>
  <c r="F779" i="8" s="1"/>
  <c r="F780" i="8" s="1"/>
  <c r="F781" i="8" s="1"/>
  <c r="F782" i="8" s="1"/>
  <c r="F783" i="8" s="1"/>
  <c r="F784" i="8" s="1"/>
  <c r="F785" i="8" s="1"/>
  <c r="F786" i="8" s="1"/>
  <c r="F787" i="8" s="1"/>
  <c r="F788" i="8" s="1"/>
  <c r="F789" i="8" s="1"/>
  <c r="F790" i="8" s="1"/>
  <c r="F791" i="8" s="1"/>
  <c r="F792" i="8" s="1"/>
  <c r="F793" i="8" s="1"/>
  <c r="F794" i="8" s="1"/>
  <c r="F795" i="8" s="1"/>
  <c r="F796" i="8" s="1"/>
  <c r="F797" i="8" s="1"/>
  <c r="F798" i="8" s="1"/>
  <c r="F799" i="8" s="1"/>
  <c r="F800" i="8" s="1"/>
  <c r="F801" i="8" s="1"/>
  <c r="F802" i="8" s="1"/>
  <c r="F803" i="8" s="1"/>
  <c r="F804" i="8" s="1"/>
  <c r="F805" i="8" s="1"/>
  <c r="F806" i="8" s="1"/>
  <c r="F807" i="8" s="1"/>
  <c r="F808" i="8" s="1"/>
  <c r="F809" i="8" s="1"/>
  <c r="F810" i="8" s="1"/>
  <c r="F811" i="8" s="1"/>
  <c r="F812" i="8" s="1"/>
  <c r="F813" i="8" s="1"/>
  <c r="F814" i="8" s="1"/>
  <c r="F815" i="8" s="1"/>
  <c r="F816" i="8" s="1"/>
  <c r="F817" i="8" s="1"/>
  <c r="F818" i="8" s="1"/>
  <c r="F819" i="8" s="1"/>
  <c r="F820" i="8" s="1"/>
  <c r="F821" i="8" s="1"/>
  <c r="F822" i="8" s="1"/>
  <c r="F823" i="8" s="1"/>
  <c r="F824" i="8" s="1"/>
  <c r="F825" i="8" s="1"/>
  <c r="F826" i="8" s="1"/>
  <c r="F827" i="8" s="1"/>
  <c r="F828" i="8" s="1"/>
  <c r="F829" i="8" s="1"/>
  <c r="F830" i="8" s="1"/>
  <c r="F831" i="8" s="1"/>
  <c r="F832" i="8" s="1"/>
  <c r="F833" i="8" s="1"/>
  <c r="F834" i="8" s="1"/>
  <c r="F835" i="8" s="1"/>
  <c r="F836" i="8" s="1"/>
  <c r="F837" i="8" s="1"/>
  <c r="F838" i="8" s="1"/>
  <c r="F839" i="8" s="1"/>
  <c r="F840" i="8" s="1"/>
  <c r="F841" i="8" s="1"/>
  <c r="F842" i="8" s="1"/>
  <c r="F843" i="8" s="1"/>
  <c r="F844" i="8" s="1"/>
  <c r="F845" i="8" s="1"/>
  <c r="F846" i="8" s="1"/>
  <c r="F847" i="8" s="1"/>
  <c r="F848" i="8" s="1"/>
  <c r="F849" i="8" s="1"/>
  <c r="F850" i="8" s="1"/>
  <c r="F851" i="8" s="1"/>
  <c r="F852" i="8" s="1"/>
  <c r="F853" i="8" s="1"/>
  <c r="F854" i="8" s="1"/>
  <c r="F855" i="8" s="1"/>
  <c r="F856" i="8" s="1"/>
  <c r="F857" i="8" s="1"/>
  <c r="F858" i="8" s="1"/>
  <c r="F859" i="8" s="1"/>
  <c r="F860" i="8" s="1"/>
  <c r="F861" i="8" s="1"/>
  <c r="F862" i="8" s="1"/>
  <c r="F863" i="8" s="1"/>
  <c r="F864" i="8" s="1"/>
  <c r="F865" i="8" s="1"/>
  <c r="F866" i="8" s="1"/>
  <c r="F867" i="8" s="1"/>
  <c r="F868" i="8" s="1"/>
  <c r="F869" i="8" s="1"/>
  <c r="F870" i="8" s="1"/>
  <c r="F871" i="8" s="1"/>
  <c r="F872" i="8" s="1"/>
  <c r="F873" i="8" s="1"/>
  <c r="F874" i="8" s="1"/>
  <c r="F875" i="8" s="1"/>
  <c r="F876" i="8" s="1"/>
  <c r="F877" i="8" s="1"/>
  <c r="F878" i="8" s="1"/>
  <c r="F879" i="8" s="1"/>
  <c r="F880" i="8" s="1"/>
  <c r="F881" i="8" s="1"/>
  <c r="F882" i="8" s="1"/>
  <c r="F883" i="8" s="1"/>
  <c r="F884" i="8" s="1"/>
  <c r="F885" i="8" s="1"/>
  <c r="F886" i="8" s="1"/>
  <c r="F887" i="8" s="1"/>
  <c r="F888" i="8" s="1"/>
  <c r="F889" i="8" s="1"/>
  <c r="F890" i="8" s="1"/>
  <c r="F891" i="8" s="1"/>
  <c r="F892" i="8" s="1"/>
  <c r="F893" i="8" s="1"/>
  <c r="F894" i="8" s="1"/>
  <c r="F895" i="8" s="1"/>
  <c r="F896" i="8" s="1"/>
  <c r="F897" i="8" s="1"/>
  <c r="F898" i="8" s="1"/>
  <c r="F899" i="8" s="1"/>
  <c r="F900" i="8" s="1"/>
  <c r="F901" i="8" s="1"/>
  <c r="F902" i="8" s="1"/>
  <c r="F903" i="8" s="1"/>
  <c r="F904" i="8" s="1"/>
  <c r="F905" i="8" s="1"/>
  <c r="F906" i="8" s="1"/>
  <c r="F907" i="8" s="1"/>
  <c r="F908" i="8" s="1"/>
  <c r="F909" i="8" s="1"/>
  <c r="F910" i="8" s="1"/>
  <c r="F911" i="8" s="1"/>
  <c r="F912" i="8" s="1"/>
  <c r="F913" i="8" s="1"/>
  <c r="F914" i="8" s="1"/>
  <c r="F915" i="8" s="1"/>
  <c r="F916" i="8" s="1"/>
  <c r="F917" i="8" s="1"/>
  <c r="F918" i="8" s="1"/>
  <c r="F919" i="8" s="1"/>
  <c r="F920" i="8" s="1"/>
  <c r="F921" i="8" s="1"/>
  <c r="F922" i="8" s="1"/>
  <c r="F923" i="8" s="1"/>
  <c r="F924" i="8" s="1"/>
  <c r="F925" i="8" s="1"/>
  <c r="F926" i="8" s="1"/>
  <c r="F927" i="8" s="1"/>
  <c r="F928" i="8" s="1"/>
  <c r="F929" i="8" s="1"/>
  <c r="F2" i="7"/>
  <c r="F3" i="7" s="1"/>
  <c r="F4" i="7" s="1"/>
  <c r="F5" i="7" s="1"/>
  <c r="F6" i="7" s="1"/>
  <c r="F7" i="7" s="1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F148" i="7" s="1"/>
  <c r="F149" i="7" s="1"/>
  <c r="F150" i="7" s="1"/>
  <c r="F151" i="7" s="1"/>
  <c r="F152" i="7" s="1"/>
  <c r="F153" i="7" s="1"/>
  <c r="F154" i="7" s="1"/>
  <c r="F155" i="7" s="1"/>
  <c r="F156" i="7" s="1"/>
  <c r="F157" i="7" s="1"/>
  <c r="F158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69" i="7" s="1"/>
  <c r="F170" i="7" s="1"/>
  <c r="F171" i="7" s="1"/>
  <c r="F172" i="7" s="1"/>
  <c r="F173" i="7" s="1"/>
  <c r="F174" i="7" s="1"/>
  <c r="F175" i="7" s="1"/>
  <c r="F176" i="7" s="1"/>
  <c r="F177" i="7" s="1"/>
  <c r="F178" i="7" s="1"/>
  <c r="F179" i="7" s="1"/>
  <c r="F180" i="7" s="1"/>
  <c r="F181" i="7" s="1"/>
  <c r="F182" i="7" s="1"/>
  <c r="F183" i="7" s="1"/>
  <c r="F184" i="7" s="1"/>
  <c r="F185" i="7" s="1"/>
  <c r="F186" i="7" s="1"/>
  <c r="F187" i="7" s="1"/>
  <c r="F188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0" i="7" s="1"/>
  <c r="F201" i="7" s="1"/>
  <c r="F202" i="7" s="1"/>
  <c r="F203" i="7" s="1"/>
  <c r="F204" i="7" s="1"/>
  <c r="F205" i="7" s="1"/>
  <c r="F206" i="7" s="1"/>
  <c r="F207" i="7" s="1"/>
  <c r="F208" i="7" s="1"/>
  <c r="F209" i="7" s="1"/>
  <c r="F210" i="7" s="1"/>
  <c r="F211" i="7" s="1"/>
  <c r="F212" i="7" s="1"/>
  <c r="F213" i="7" s="1"/>
  <c r="F214" i="7" s="1"/>
  <c r="F215" i="7" s="1"/>
  <c r="F216" i="7" s="1"/>
  <c r="F217" i="7" s="1"/>
  <c r="F218" i="7" s="1"/>
  <c r="F219" i="7" s="1"/>
  <c r="F220" i="7" s="1"/>
  <c r="F221" i="7" s="1"/>
  <c r="F222" i="7" s="1"/>
  <c r="F223" i="7" s="1"/>
  <c r="F224" i="7" s="1"/>
  <c r="F225" i="7" s="1"/>
  <c r="F226" i="7" s="1"/>
  <c r="F227" i="7" s="1"/>
  <c r="F228" i="7" s="1"/>
  <c r="F229" i="7" s="1"/>
  <c r="F230" i="7" s="1"/>
  <c r="F231" i="7" s="1"/>
  <c r="F232" i="7" s="1"/>
  <c r="F233" i="7" s="1"/>
  <c r="F234" i="7" s="1"/>
  <c r="F235" i="7" s="1"/>
  <c r="F236" i="7" s="1"/>
  <c r="F237" i="7" s="1"/>
  <c r="F238" i="7" s="1"/>
  <c r="F239" i="7" s="1"/>
  <c r="F240" i="7" s="1"/>
  <c r="F241" i="7" s="1"/>
  <c r="F242" i="7" s="1"/>
  <c r="F243" i="7" s="1"/>
  <c r="F244" i="7" s="1"/>
  <c r="F245" i="7" s="1"/>
  <c r="F246" i="7" s="1"/>
  <c r="F247" i="7" s="1"/>
  <c r="F248" i="7" s="1"/>
  <c r="F249" i="7" s="1"/>
  <c r="F250" i="7" s="1"/>
  <c r="F251" i="7" s="1"/>
  <c r="F252" i="7" s="1"/>
  <c r="F253" i="7" s="1"/>
  <c r="F254" i="7" s="1"/>
  <c r="F255" i="7" s="1"/>
  <c r="F256" i="7" s="1"/>
  <c r="F257" i="7" s="1"/>
  <c r="F258" i="7" s="1"/>
  <c r="F259" i="7" s="1"/>
  <c r="F260" i="7" s="1"/>
  <c r="F261" i="7" s="1"/>
  <c r="F262" i="7" s="1"/>
  <c r="F263" i="7" s="1"/>
  <c r="F264" i="7" s="1"/>
  <c r="F265" i="7" s="1"/>
  <c r="F266" i="7" s="1"/>
  <c r="F267" i="7" s="1"/>
  <c r="F268" i="7" s="1"/>
  <c r="F269" i="7" s="1"/>
  <c r="F270" i="7" s="1"/>
  <c r="F271" i="7" s="1"/>
  <c r="F272" i="7" s="1"/>
  <c r="F273" i="7" s="1"/>
  <c r="F274" i="7" s="1"/>
  <c r="F275" i="7" s="1"/>
  <c r="F276" i="7" s="1"/>
  <c r="F277" i="7" s="1"/>
  <c r="F278" i="7" s="1"/>
  <c r="F279" i="7" s="1"/>
  <c r="F280" i="7" s="1"/>
  <c r="F281" i="7" s="1"/>
  <c r="F282" i="7" s="1"/>
  <c r="F283" i="7" s="1"/>
  <c r="F284" i="7" s="1"/>
  <c r="F285" i="7" s="1"/>
  <c r="F286" i="7" s="1"/>
  <c r="F287" i="7" s="1"/>
  <c r="F288" i="7" s="1"/>
  <c r="F289" i="7" s="1"/>
  <c r="F290" i="7" s="1"/>
  <c r="F291" i="7" s="1"/>
  <c r="F292" i="7" s="1"/>
  <c r="F293" i="7" s="1"/>
  <c r="F294" i="7" s="1"/>
  <c r="F295" i="7" s="1"/>
  <c r="F296" i="7" s="1"/>
  <c r="F297" i="7" s="1"/>
  <c r="F298" i="7" s="1"/>
  <c r="F299" i="7" s="1"/>
  <c r="F300" i="7" s="1"/>
  <c r="F301" i="7" s="1"/>
  <c r="F302" i="7" s="1"/>
  <c r="F303" i="7" s="1"/>
  <c r="F304" i="7" s="1"/>
  <c r="F305" i="7" s="1"/>
  <c r="F306" i="7" s="1"/>
  <c r="F307" i="7" s="1"/>
  <c r="F308" i="7" s="1"/>
  <c r="F309" i="7" s="1"/>
  <c r="F310" i="7" s="1"/>
  <c r="F311" i="7" s="1"/>
  <c r="F312" i="7" s="1"/>
  <c r="F313" i="7" s="1"/>
  <c r="F314" i="7" s="1"/>
  <c r="F315" i="7" s="1"/>
  <c r="F316" i="7" s="1"/>
  <c r="F317" i="7" s="1"/>
  <c r="F318" i="7" s="1"/>
  <c r="F319" i="7" s="1"/>
  <c r="F320" i="7" s="1"/>
  <c r="F321" i="7" s="1"/>
  <c r="F322" i="7" s="1"/>
  <c r="F323" i="7" s="1"/>
  <c r="F324" i="7" s="1"/>
  <c r="F325" i="7" s="1"/>
  <c r="F326" i="7" s="1"/>
  <c r="F327" i="7" s="1"/>
  <c r="F328" i="7" s="1"/>
  <c r="F329" i="7" s="1"/>
  <c r="F330" i="7" s="1"/>
  <c r="F331" i="7" s="1"/>
  <c r="F332" i="7" s="1"/>
  <c r="F333" i="7" s="1"/>
  <c r="F334" i="7" s="1"/>
  <c r="F335" i="7" s="1"/>
  <c r="F336" i="7" s="1"/>
  <c r="F337" i="7" s="1"/>
  <c r="F338" i="7" s="1"/>
  <c r="F339" i="7" s="1"/>
  <c r="F340" i="7" s="1"/>
  <c r="F341" i="7" s="1"/>
  <c r="F342" i="7" s="1"/>
  <c r="F343" i="7" s="1"/>
  <c r="F344" i="7" s="1"/>
  <c r="F345" i="7" s="1"/>
  <c r="F346" i="7" s="1"/>
  <c r="F347" i="7" s="1"/>
  <c r="F348" i="7" s="1"/>
  <c r="F349" i="7" s="1"/>
  <c r="F350" i="7" s="1"/>
  <c r="F351" i="7" s="1"/>
  <c r="F352" i="7" s="1"/>
  <c r="F353" i="7" s="1"/>
  <c r="F354" i="7" s="1"/>
  <c r="F355" i="7" s="1"/>
  <c r="F356" i="7" s="1"/>
  <c r="F357" i="7" s="1"/>
  <c r="F358" i="7" s="1"/>
  <c r="F359" i="7" s="1"/>
  <c r="F360" i="7" s="1"/>
  <c r="F361" i="7" s="1"/>
  <c r="F362" i="7" s="1"/>
  <c r="F363" i="7" s="1"/>
  <c r="F364" i="7" s="1"/>
  <c r="F365" i="7" s="1"/>
  <c r="F366" i="7" s="1"/>
  <c r="F367" i="7" s="1"/>
  <c r="F368" i="7" s="1"/>
  <c r="F369" i="7" s="1"/>
  <c r="F370" i="7" s="1"/>
  <c r="F371" i="7" s="1"/>
  <c r="F372" i="7" s="1"/>
  <c r="F373" i="7" s="1"/>
  <c r="F374" i="7" s="1"/>
  <c r="F375" i="7" s="1"/>
  <c r="F376" i="7" s="1"/>
  <c r="F377" i="7" s="1"/>
  <c r="F378" i="7" s="1"/>
  <c r="F379" i="7" s="1"/>
  <c r="F380" i="7" s="1"/>
  <c r="F381" i="7" s="1"/>
  <c r="F382" i="7" s="1"/>
  <c r="F383" i="7" s="1"/>
  <c r="F384" i="7" s="1"/>
  <c r="F385" i="7" s="1"/>
  <c r="F386" i="7" s="1"/>
  <c r="F387" i="7" s="1"/>
  <c r="F388" i="7" s="1"/>
  <c r="F389" i="7" s="1"/>
  <c r="F390" i="7" s="1"/>
  <c r="F391" i="7" s="1"/>
  <c r="F392" i="7" s="1"/>
  <c r="F393" i="7" s="1"/>
  <c r="F394" i="7" s="1"/>
  <c r="F395" i="7" s="1"/>
  <c r="F396" i="7" s="1"/>
  <c r="F397" i="7" s="1"/>
  <c r="F398" i="7" s="1"/>
  <c r="F399" i="7" s="1"/>
  <c r="F400" i="7" s="1"/>
  <c r="F401" i="7" s="1"/>
  <c r="F402" i="7" s="1"/>
  <c r="F403" i="7" s="1"/>
  <c r="F404" i="7" s="1"/>
  <c r="F405" i="7" s="1"/>
  <c r="F406" i="7" s="1"/>
  <c r="F407" i="7" s="1"/>
  <c r="F408" i="7" s="1"/>
  <c r="F409" i="7" s="1"/>
  <c r="F410" i="7" s="1"/>
  <c r="F411" i="7" s="1"/>
  <c r="F412" i="7" s="1"/>
  <c r="F413" i="7" s="1"/>
  <c r="F414" i="7" s="1"/>
  <c r="F415" i="7" s="1"/>
  <c r="F416" i="7" s="1"/>
  <c r="F417" i="7" s="1"/>
  <c r="F418" i="7" s="1"/>
  <c r="F419" i="7" s="1"/>
  <c r="F420" i="7" s="1"/>
  <c r="F421" i="7" s="1"/>
  <c r="F422" i="7" s="1"/>
  <c r="F423" i="7" s="1"/>
  <c r="F424" i="7" s="1"/>
  <c r="F425" i="7" s="1"/>
  <c r="F426" i="7" s="1"/>
  <c r="F427" i="7" s="1"/>
  <c r="F428" i="7" s="1"/>
  <c r="F429" i="7" s="1"/>
  <c r="F430" i="7" s="1"/>
  <c r="F431" i="7" s="1"/>
  <c r="F432" i="7" s="1"/>
  <c r="F433" i="7" s="1"/>
  <c r="F434" i="7" s="1"/>
  <c r="F435" i="7" s="1"/>
  <c r="F436" i="7" s="1"/>
  <c r="F437" i="7" s="1"/>
  <c r="F438" i="7" s="1"/>
  <c r="F439" i="7" s="1"/>
  <c r="F440" i="7" s="1"/>
  <c r="F441" i="7" s="1"/>
  <c r="F442" i="7" s="1"/>
  <c r="F443" i="7" s="1"/>
  <c r="F444" i="7" s="1"/>
  <c r="F445" i="7" s="1"/>
  <c r="F446" i="7" s="1"/>
  <c r="F447" i="7" s="1"/>
  <c r="F448" i="7" s="1"/>
  <c r="F449" i="7" s="1"/>
  <c r="F450" i="7" s="1"/>
  <c r="F451" i="7" s="1"/>
  <c r="F452" i="7" s="1"/>
  <c r="F453" i="7" s="1"/>
  <c r="F454" i="7" s="1"/>
  <c r="F455" i="7" s="1"/>
  <c r="F456" i="7" s="1"/>
  <c r="F457" i="7" s="1"/>
  <c r="F458" i="7" s="1"/>
  <c r="F459" i="7" s="1"/>
  <c r="F460" i="7" s="1"/>
  <c r="F461" i="7" s="1"/>
  <c r="F462" i="7" s="1"/>
  <c r="F463" i="7" s="1"/>
  <c r="F464" i="7" s="1"/>
  <c r="F465" i="7" s="1"/>
  <c r="F466" i="7" s="1"/>
  <c r="F467" i="7" s="1"/>
  <c r="F468" i="7" s="1"/>
  <c r="F469" i="7" s="1"/>
  <c r="F470" i="7" s="1"/>
  <c r="F471" i="7" s="1"/>
  <c r="F472" i="7" s="1"/>
  <c r="F473" i="7" s="1"/>
  <c r="F474" i="7" s="1"/>
  <c r="F475" i="7" s="1"/>
  <c r="F476" i="7" s="1"/>
  <c r="F477" i="7" s="1"/>
  <c r="F478" i="7" s="1"/>
  <c r="F479" i="7" s="1"/>
  <c r="F480" i="7" s="1"/>
  <c r="F481" i="7" s="1"/>
  <c r="F482" i="7" s="1"/>
  <c r="F483" i="7" s="1"/>
  <c r="F484" i="7" s="1"/>
  <c r="F485" i="7" s="1"/>
  <c r="F486" i="7" s="1"/>
  <c r="F487" i="7" s="1"/>
  <c r="F488" i="7" s="1"/>
  <c r="F489" i="7" s="1"/>
  <c r="F490" i="7" s="1"/>
  <c r="F491" i="7" s="1"/>
  <c r="F492" i="7" s="1"/>
  <c r="F493" i="7" s="1"/>
  <c r="F494" i="7" s="1"/>
  <c r="F495" i="7" s="1"/>
  <c r="F496" i="7" s="1"/>
  <c r="F497" i="7" s="1"/>
  <c r="F498" i="7" s="1"/>
  <c r="F499" i="7" s="1"/>
  <c r="F500" i="7" s="1"/>
  <c r="F501" i="7" s="1"/>
  <c r="F502" i="7" s="1"/>
  <c r="F503" i="7" s="1"/>
  <c r="F504" i="7" s="1"/>
  <c r="F505" i="7" s="1"/>
  <c r="F506" i="7" s="1"/>
  <c r="F507" i="7" s="1"/>
  <c r="F508" i="7" s="1"/>
  <c r="F509" i="7" s="1"/>
  <c r="F510" i="7" s="1"/>
  <c r="F511" i="7" s="1"/>
  <c r="F512" i="7" s="1"/>
  <c r="F513" i="7" s="1"/>
  <c r="F514" i="7" s="1"/>
  <c r="F515" i="7" s="1"/>
  <c r="F516" i="7" s="1"/>
  <c r="F517" i="7" s="1"/>
  <c r="F518" i="7" s="1"/>
  <c r="F519" i="7" s="1"/>
  <c r="F520" i="7" s="1"/>
  <c r="F521" i="7" s="1"/>
  <c r="F522" i="7" s="1"/>
  <c r="F523" i="7" s="1"/>
  <c r="F524" i="7" s="1"/>
  <c r="F525" i="7" s="1"/>
  <c r="F526" i="7" s="1"/>
  <c r="F527" i="7" s="1"/>
  <c r="F528" i="7" s="1"/>
  <c r="F529" i="7" s="1"/>
  <c r="F530" i="7" s="1"/>
  <c r="F531" i="7" s="1"/>
  <c r="F532" i="7" s="1"/>
  <c r="F533" i="7" s="1"/>
  <c r="F534" i="7" s="1"/>
  <c r="F535" i="7" s="1"/>
  <c r="F536" i="7" s="1"/>
  <c r="F537" i="7" s="1"/>
  <c r="F538" i="7" s="1"/>
  <c r="F539" i="7" s="1"/>
  <c r="F540" i="7" s="1"/>
  <c r="F541" i="7" s="1"/>
  <c r="F542" i="7" s="1"/>
  <c r="F543" i="7" s="1"/>
  <c r="F544" i="7" s="1"/>
  <c r="F545" i="7" s="1"/>
  <c r="F546" i="7" s="1"/>
  <c r="F547" i="7" s="1"/>
  <c r="F548" i="7" s="1"/>
  <c r="F549" i="7" s="1"/>
  <c r="F550" i="7" s="1"/>
  <c r="F551" i="7" s="1"/>
  <c r="F552" i="7" s="1"/>
  <c r="F553" i="7" s="1"/>
  <c r="F554" i="7" s="1"/>
  <c r="F555" i="7" s="1"/>
  <c r="F556" i="7" s="1"/>
  <c r="F557" i="7" s="1"/>
  <c r="F558" i="7" s="1"/>
  <c r="F559" i="7" s="1"/>
  <c r="F560" i="7" s="1"/>
  <c r="F561" i="7" s="1"/>
  <c r="F562" i="7" s="1"/>
  <c r="F563" i="7" s="1"/>
  <c r="F564" i="7" s="1"/>
  <c r="F565" i="7" s="1"/>
  <c r="F566" i="7" s="1"/>
  <c r="F567" i="7" s="1"/>
  <c r="F568" i="7" s="1"/>
  <c r="F569" i="7" s="1"/>
  <c r="F570" i="7" s="1"/>
  <c r="F571" i="7" s="1"/>
  <c r="F572" i="7" s="1"/>
  <c r="F573" i="7" s="1"/>
  <c r="F574" i="7" s="1"/>
  <c r="F575" i="7" s="1"/>
  <c r="F576" i="7" s="1"/>
  <c r="F577" i="7" s="1"/>
  <c r="F578" i="7" s="1"/>
  <c r="F579" i="7" s="1"/>
  <c r="F580" i="7" s="1"/>
  <c r="F581" i="7" s="1"/>
  <c r="F582" i="7" s="1"/>
  <c r="F583" i="7" s="1"/>
  <c r="F584" i="7" s="1"/>
  <c r="F585" i="7" s="1"/>
  <c r="F586" i="7" s="1"/>
  <c r="F587" i="7" s="1"/>
  <c r="F588" i="7" s="1"/>
  <c r="F589" i="7" s="1"/>
  <c r="F590" i="7" s="1"/>
  <c r="F591" i="7" s="1"/>
  <c r="F592" i="7" s="1"/>
  <c r="F593" i="7" s="1"/>
  <c r="F594" i="7" s="1"/>
  <c r="F595" i="7" s="1"/>
  <c r="F596" i="7" s="1"/>
  <c r="F597" i="7" s="1"/>
  <c r="F598" i="7" s="1"/>
  <c r="F599" i="7" s="1"/>
  <c r="F600" i="7" s="1"/>
  <c r="F601" i="7" s="1"/>
  <c r="F602" i="7" s="1"/>
  <c r="F603" i="7" s="1"/>
  <c r="F604" i="7" s="1"/>
  <c r="F605" i="7" s="1"/>
  <c r="F606" i="7" s="1"/>
  <c r="F607" i="7" s="1"/>
  <c r="F608" i="7" s="1"/>
  <c r="F609" i="7" s="1"/>
  <c r="F610" i="7" s="1"/>
  <c r="F611" i="7" s="1"/>
  <c r="F612" i="7" s="1"/>
  <c r="F613" i="7" s="1"/>
  <c r="F614" i="7" s="1"/>
  <c r="F615" i="7" s="1"/>
  <c r="F616" i="7" s="1"/>
  <c r="F617" i="7" s="1"/>
  <c r="F618" i="7" s="1"/>
  <c r="F619" i="7" s="1"/>
  <c r="F620" i="7" s="1"/>
  <c r="F621" i="7" s="1"/>
  <c r="F622" i="7" s="1"/>
  <c r="F623" i="7" s="1"/>
  <c r="F624" i="7" s="1"/>
  <c r="F625" i="7" s="1"/>
  <c r="F626" i="7" s="1"/>
  <c r="F627" i="7" s="1"/>
  <c r="F628" i="7" s="1"/>
  <c r="F629" i="7" s="1"/>
  <c r="F630" i="7" s="1"/>
  <c r="F631" i="7" s="1"/>
  <c r="F632" i="7" s="1"/>
  <c r="F633" i="7" s="1"/>
  <c r="F634" i="7" s="1"/>
  <c r="F635" i="7" s="1"/>
  <c r="F636" i="7" s="1"/>
  <c r="F637" i="7" s="1"/>
  <c r="F638" i="7" s="1"/>
  <c r="F639" i="7" s="1"/>
  <c r="F640" i="7" s="1"/>
  <c r="F641" i="7" s="1"/>
  <c r="F642" i="7" s="1"/>
  <c r="F643" i="7" s="1"/>
  <c r="F644" i="7" s="1"/>
  <c r="F645" i="7" s="1"/>
  <c r="F646" i="7" s="1"/>
  <c r="F647" i="7" s="1"/>
  <c r="F648" i="7" s="1"/>
  <c r="F649" i="7" s="1"/>
  <c r="F650" i="7" s="1"/>
  <c r="F651" i="7" s="1"/>
  <c r="F652" i="7" s="1"/>
  <c r="F653" i="7" s="1"/>
  <c r="F654" i="7" s="1"/>
  <c r="F655" i="7" s="1"/>
  <c r="F656" i="7" s="1"/>
  <c r="F657" i="7" s="1"/>
  <c r="F658" i="7" s="1"/>
  <c r="F659" i="7" s="1"/>
  <c r="F660" i="7" s="1"/>
  <c r="F661" i="7" s="1"/>
  <c r="F662" i="7" s="1"/>
  <c r="F663" i="7" s="1"/>
  <c r="F664" i="7" s="1"/>
  <c r="F665" i="7" s="1"/>
  <c r="F666" i="7" s="1"/>
  <c r="F667" i="7" s="1"/>
  <c r="F668" i="7" s="1"/>
  <c r="F669" i="7" s="1"/>
  <c r="F670" i="7" s="1"/>
  <c r="F671" i="7" s="1"/>
  <c r="F672" i="7" s="1"/>
  <c r="F673" i="7" s="1"/>
  <c r="F674" i="7" s="1"/>
  <c r="F675" i="7" s="1"/>
  <c r="F676" i="7" s="1"/>
  <c r="F677" i="7" s="1"/>
  <c r="F678" i="7" s="1"/>
  <c r="F679" i="7" s="1"/>
  <c r="F680" i="7" s="1"/>
  <c r="F681" i="7" s="1"/>
  <c r="F682" i="7" s="1"/>
  <c r="F683" i="7" s="1"/>
  <c r="F684" i="7" s="1"/>
  <c r="F685" i="7" s="1"/>
  <c r="F686" i="7" s="1"/>
  <c r="F687" i="7" s="1"/>
  <c r="F688" i="7" s="1"/>
  <c r="F689" i="7" s="1"/>
  <c r="F690" i="7" s="1"/>
  <c r="F691" i="7" s="1"/>
  <c r="F692" i="7" s="1"/>
  <c r="F693" i="7" s="1"/>
  <c r="F694" i="7" s="1"/>
  <c r="F695" i="7" s="1"/>
  <c r="F696" i="7" s="1"/>
  <c r="F697" i="7" s="1"/>
  <c r="F698" i="7" s="1"/>
  <c r="F699" i="7" s="1"/>
  <c r="F700" i="7" s="1"/>
  <c r="F701" i="7" s="1"/>
  <c r="F702" i="7" s="1"/>
  <c r="F703" i="7" s="1"/>
  <c r="F704" i="7" s="1"/>
  <c r="F705" i="7" s="1"/>
  <c r="F706" i="7" s="1"/>
  <c r="F707" i="7" s="1"/>
  <c r="F708" i="7" s="1"/>
  <c r="F709" i="7" s="1"/>
  <c r="F710" i="7" s="1"/>
  <c r="F711" i="7" s="1"/>
  <c r="F712" i="7" s="1"/>
  <c r="F713" i="7" s="1"/>
  <c r="F714" i="7" s="1"/>
  <c r="F715" i="7" s="1"/>
  <c r="F716" i="7" s="1"/>
  <c r="F717" i="7" s="1"/>
  <c r="F718" i="7" s="1"/>
  <c r="F719" i="7" s="1"/>
  <c r="F720" i="7" s="1"/>
  <c r="F721" i="7" s="1"/>
  <c r="F722" i="7" s="1"/>
  <c r="F723" i="7" s="1"/>
  <c r="F724" i="7" s="1"/>
  <c r="F725" i="7" s="1"/>
  <c r="F726" i="7" s="1"/>
  <c r="F727" i="7" s="1"/>
  <c r="F728" i="7" s="1"/>
  <c r="F729" i="7" s="1"/>
  <c r="F730" i="7" s="1"/>
  <c r="F731" i="7" s="1"/>
  <c r="F732" i="7" s="1"/>
  <c r="F733" i="7" s="1"/>
  <c r="F734" i="7" s="1"/>
  <c r="F735" i="7" s="1"/>
  <c r="F736" i="7" s="1"/>
  <c r="F737" i="7" s="1"/>
  <c r="F738" i="7" s="1"/>
  <c r="F739" i="7" s="1"/>
  <c r="F740" i="7" s="1"/>
  <c r="F741" i="7" s="1"/>
  <c r="F742" i="7" s="1"/>
  <c r="F743" i="7" s="1"/>
  <c r="F744" i="7" s="1"/>
  <c r="F745" i="7" s="1"/>
  <c r="F746" i="7" s="1"/>
  <c r="F747" i="7" s="1"/>
  <c r="F748" i="7" s="1"/>
  <c r="F749" i="7" s="1"/>
  <c r="F750" i="7" s="1"/>
  <c r="F751" i="7" s="1"/>
  <c r="F752" i="7" s="1"/>
  <c r="F753" i="7" s="1"/>
  <c r="F754" i="7" s="1"/>
  <c r="F755" i="7" s="1"/>
  <c r="F756" i="7" s="1"/>
  <c r="F757" i="7" s="1"/>
  <c r="F758" i="7" s="1"/>
  <c r="F759" i="7" s="1"/>
  <c r="F760" i="7" s="1"/>
  <c r="F761" i="7" s="1"/>
  <c r="F762" i="7" s="1"/>
  <c r="F763" i="7" s="1"/>
  <c r="F764" i="7" s="1"/>
  <c r="F765" i="7" s="1"/>
  <c r="F766" i="7" s="1"/>
  <c r="F767" i="7" s="1"/>
  <c r="F768" i="7" s="1"/>
  <c r="F769" i="7" s="1"/>
  <c r="F770" i="7" s="1"/>
  <c r="F771" i="7" s="1"/>
  <c r="F772" i="7" s="1"/>
  <c r="F773" i="7" s="1"/>
  <c r="F774" i="7" s="1"/>
  <c r="F775" i="7" s="1"/>
  <c r="F776" i="7" s="1"/>
  <c r="F777" i="7" s="1"/>
  <c r="F778" i="7" s="1"/>
  <c r="F779" i="7" s="1"/>
  <c r="F780" i="7" s="1"/>
  <c r="F781" i="7" s="1"/>
  <c r="F782" i="7" s="1"/>
  <c r="F783" i="7" s="1"/>
  <c r="F784" i="7" s="1"/>
  <c r="F785" i="7" s="1"/>
  <c r="F786" i="7" s="1"/>
  <c r="F787" i="7" s="1"/>
  <c r="F788" i="7" s="1"/>
  <c r="F789" i="7" s="1"/>
  <c r="F790" i="7" s="1"/>
  <c r="F791" i="7" s="1"/>
  <c r="F792" i="7" s="1"/>
  <c r="F793" i="7" s="1"/>
  <c r="F794" i="7" s="1"/>
  <c r="F795" i="7" s="1"/>
  <c r="F796" i="7" s="1"/>
  <c r="F797" i="7" s="1"/>
  <c r="F798" i="7" s="1"/>
  <c r="F799" i="7" s="1"/>
  <c r="F800" i="7" s="1"/>
  <c r="F801" i="7" s="1"/>
  <c r="F802" i="7" s="1"/>
  <c r="F803" i="7" s="1"/>
  <c r="F804" i="7" s="1"/>
  <c r="F805" i="7" s="1"/>
  <c r="F806" i="7" s="1"/>
  <c r="F807" i="7" s="1"/>
  <c r="F808" i="7" s="1"/>
  <c r="F809" i="7" s="1"/>
  <c r="F810" i="7" s="1"/>
  <c r="F811" i="7" s="1"/>
  <c r="F812" i="7" s="1"/>
  <c r="F813" i="7" s="1"/>
  <c r="F814" i="7" s="1"/>
  <c r="F815" i="7" s="1"/>
  <c r="F816" i="7" s="1"/>
  <c r="F817" i="7" s="1"/>
  <c r="F818" i="7" s="1"/>
  <c r="F819" i="7" s="1"/>
  <c r="F820" i="7" s="1"/>
  <c r="F821" i="7" s="1"/>
  <c r="F822" i="7" s="1"/>
  <c r="F823" i="7" s="1"/>
  <c r="F824" i="7" s="1"/>
  <c r="F825" i="7" s="1"/>
  <c r="F826" i="7" s="1"/>
  <c r="F827" i="7" s="1"/>
  <c r="F828" i="7" s="1"/>
  <c r="F829" i="7" s="1"/>
  <c r="F830" i="7" s="1"/>
  <c r="F831" i="7" s="1"/>
  <c r="F832" i="7" s="1"/>
  <c r="F833" i="7" s="1"/>
  <c r="F834" i="7" s="1"/>
  <c r="F835" i="7" s="1"/>
  <c r="F836" i="7" s="1"/>
  <c r="F837" i="7" s="1"/>
  <c r="F838" i="7" s="1"/>
  <c r="F839" i="7" s="1"/>
  <c r="F840" i="7" s="1"/>
  <c r="F841" i="7" s="1"/>
  <c r="F842" i="7" s="1"/>
  <c r="F843" i="7" s="1"/>
  <c r="F844" i="7" s="1"/>
  <c r="F845" i="7" s="1"/>
  <c r="F846" i="7" s="1"/>
  <c r="F847" i="7" s="1"/>
  <c r="F848" i="7" s="1"/>
  <c r="F849" i="7" s="1"/>
  <c r="F850" i="7" s="1"/>
  <c r="F851" i="7" s="1"/>
  <c r="F852" i="7" s="1"/>
  <c r="F853" i="7" s="1"/>
  <c r="F854" i="7" s="1"/>
  <c r="F855" i="7" s="1"/>
  <c r="F856" i="7" s="1"/>
  <c r="F857" i="7" s="1"/>
  <c r="F858" i="7" s="1"/>
  <c r="F859" i="7" s="1"/>
  <c r="F860" i="7" s="1"/>
  <c r="F861" i="7" s="1"/>
  <c r="F862" i="7" s="1"/>
  <c r="F863" i="7" s="1"/>
  <c r="F864" i="7" s="1"/>
  <c r="F865" i="7" s="1"/>
  <c r="F866" i="7" s="1"/>
  <c r="F867" i="7" s="1"/>
  <c r="F868" i="7" s="1"/>
  <c r="F869" i="7" s="1"/>
  <c r="F870" i="7" s="1"/>
  <c r="F871" i="7" s="1"/>
  <c r="F872" i="7" s="1"/>
  <c r="F873" i="7" s="1"/>
  <c r="F874" i="7" s="1"/>
  <c r="F875" i="7" s="1"/>
  <c r="F876" i="7" s="1"/>
  <c r="F877" i="7" s="1"/>
  <c r="F878" i="7" s="1"/>
  <c r="F879" i="7" s="1"/>
  <c r="F880" i="7" s="1"/>
  <c r="F881" i="7" s="1"/>
  <c r="F882" i="7" s="1"/>
  <c r="F883" i="7" s="1"/>
  <c r="F884" i="7" s="1"/>
  <c r="F885" i="7" s="1"/>
  <c r="F886" i="7" s="1"/>
  <c r="F887" i="7" s="1"/>
  <c r="F888" i="7" s="1"/>
  <c r="F889" i="7" s="1"/>
  <c r="F890" i="7" s="1"/>
  <c r="F891" i="7" s="1"/>
  <c r="F892" i="7" s="1"/>
  <c r="F893" i="7" s="1"/>
  <c r="F894" i="7" s="1"/>
  <c r="F895" i="7" s="1"/>
  <c r="F896" i="7" s="1"/>
  <c r="F897" i="7" s="1"/>
  <c r="F898" i="7" s="1"/>
  <c r="F899" i="7" s="1"/>
  <c r="F900" i="7" s="1"/>
  <c r="F901" i="7" s="1"/>
  <c r="F902" i="7" s="1"/>
  <c r="F903" i="7" s="1"/>
  <c r="F904" i="7" s="1"/>
  <c r="F905" i="7" s="1"/>
  <c r="F906" i="7" s="1"/>
  <c r="F907" i="7" s="1"/>
  <c r="F908" i="7" s="1"/>
  <c r="F909" i="7" s="1"/>
  <c r="F910" i="7" s="1"/>
  <c r="F911" i="7" s="1"/>
  <c r="F912" i="7" s="1"/>
  <c r="F913" i="7" s="1"/>
  <c r="F914" i="7" s="1"/>
  <c r="F915" i="7" s="1"/>
  <c r="F916" i="7" s="1"/>
  <c r="F917" i="7" s="1"/>
  <c r="F918" i="7" s="1"/>
  <c r="F919" i="7" s="1"/>
  <c r="F920" i="7" s="1"/>
  <c r="F921" i="7" s="1"/>
  <c r="F922" i="7" s="1"/>
  <c r="F923" i="7" s="1"/>
  <c r="F924" i="7" s="1"/>
  <c r="F925" i="7" s="1"/>
  <c r="F926" i="7" s="1"/>
  <c r="F927" i="7" s="1"/>
  <c r="F928" i="7" s="1"/>
  <c r="F929" i="7" s="1"/>
  <c r="F2" i="6"/>
  <c r="F3" i="6" s="1"/>
  <c r="F4" i="6" s="1"/>
  <c r="F5" i="6" s="1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F76" i="6" s="1"/>
  <c r="F77" i="6" s="1"/>
  <c r="F78" i="6" s="1"/>
  <c r="F79" i="6" s="1"/>
  <c r="F80" i="6" s="1"/>
  <c r="F81" i="6" s="1"/>
  <c r="F82" i="6" s="1"/>
  <c r="F83" i="6" s="1"/>
  <c r="F84" i="6" s="1"/>
  <c r="F85" i="6" s="1"/>
  <c r="F86" i="6" s="1"/>
  <c r="F87" i="6" s="1"/>
  <c r="F88" i="6" s="1"/>
  <c r="F89" i="6" s="1"/>
  <c r="F90" i="6" s="1"/>
  <c r="F91" i="6" s="1"/>
  <c r="F92" i="6" s="1"/>
  <c r="F93" i="6" s="1"/>
  <c r="F94" i="6" s="1"/>
  <c r="F95" i="6" s="1"/>
  <c r="F96" i="6" s="1"/>
  <c r="F97" i="6" s="1"/>
  <c r="F98" i="6" s="1"/>
  <c r="F99" i="6" s="1"/>
  <c r="F100" i="6" s="1"/>
  <c r="F101" i="6" s="1"/>
  <c r="F102" i="6" s="1"/>
  <c r="F103" i="6" s="1"/>
  <c r="F104" i="6" s="1"/>
  <c r="F105" i="6" s="1"/>
  <c r="F106" i="6" s="1"/>
  <c r="F107" i="6" s="1"/>
  <c r="F108" i="6" s="1"/>
  <c r="F109" i="6" s="1"/>
  <c r="F110" i="6" s="1"/>
  <c r="F111" i="6" s="1"/>
  <c r="F112" i="6" s="1"/>
  <c r="F113" i="6" s="1"/>
  <c r="F114" i="6" s="1"/>
  <c r="F115" i="6" s="1"/>
  <c r="F116" i="6" s="1"/>
  <c r="F117" i="6" s="1"/>
  <c r="F118" i="6" s="1"/>
  <c r="F119" i="6" s="1"/>
  <c r="F120" i="6" s="1"/>
  <c r="F121" i="6" s="1"/>
  <c r="F122" i="6" s="1"/>
  <c r="F123" i="6" s="1"/>
  <c r="F124" i="6" s="1"/>
  <c r="F125" i="6" s="1"/>
  <c r="F126" i="6" s="1"/>
  <c r="F127" i="6" s="1"/>
  <c r="F128" i="6" s="1"/>
  <c r="F129" i="6" s="1"/>
  <c r="F130" i="6" s="1"/>
  <c r="F131" i="6" s="1"/>
  <c r="F132" i="6" s="1"/>
  <c r="F133" i="6" s="1"/>
  <c r="F134" i="6" s="1"/>
  <c r="F135" i="6" s="1"/>
  <c r="F136" i="6" s="1"/>
  <c r="F137" i="6" s="1"/>
  <c r="F138" i="6" s="1"/>
  <c r="F139" i="6" s="1"/>
  <c r="F140" i="6" s="1"/>
  <c r="F141" i="6" s="1"/>
  <c r="F142" i="6" s="1"/>
  <c r="F143" i="6" s="1"/>
  <c r="F144" i="6" s="1"/>
  <c r="F145" i="6" s="1"/>
  <c r="F146" i="6" s="1"/>
  <c r="F147" i="6" s="1"/>
  <c r="F148" i="6" s="1"/>
  <c r="F149" i="6" s="1"/>
  <c r="F150" i="6" s="1"/>
  <c r="F151" i="6" s="1"/>
  <c r="F152" i="6" s="1"/>
  <c r="F153" i="6" s="1"/>
  <c r="F154" i="6" s="1"/>
  <c r="F155" i="6" s="1"/>
  <c r="F156" i="6" s="1"/>
  <c r="F157" i="6" s="1"/>
  <c r="F158" i="6" s="1"/>
  <c r="F159" i="6" s="1"/>
  <c r="F160" i="6" s="1"/>
  <c r="F161" i="6" s="1"/>
  <c r="F162" i="6" s="1"/>
  <c r="F163" i="6" s="1"/>
  <c r="F164" i="6" s="1"/>
  <c r="F165" i="6" s="1"/>
  <c r="F166" i="6" s="1"/>
  <c r="F167" i="6" s="1"/>
  <c r="F168" i="6" s="1"/>
  <c r="F169" i="6" s="1"/>
  <c r="F170" i="6" s="1"/>
  <c r="F171" i="6" s="1"/>
  <c r="F172" i="6" s="1"/>
  <c r="F173" i="6" s="1"/>
  <c r="F174" i="6" s="1"/>
  <c r="F175" i="6" s="1"/>
  <c r="F176" i="6" s="1"/>
  <c r="F177" i="6" s="1"/>
  <c r="F178" i="6" s="1"/>
  <c r="F179" i="6" s="1"/>
  <c r="F180" i="6" s="1"/>
  <c r="F181" i="6" s="1"/>
  <c r="F182" i="6" s="1"/>
  <c r="F183" i="6" s="1"/>
  <c r="F184" i="6" s="1"/>
  <c r="F185" i="6" s="1"/>
  <c r="F186" i="6" s="1"/>
  <c r="F187" i="6" s="1"/>
  <c r="F188" i="6" s="1"/>
  <c r="F189" i="6" s="1"/>
  <c r="F190" i="6" s="1"/>
  <c r="F191" i="6" s="1"/>
  <c r="F192" i="6" s="1"/>
  <c r="F193" i="6" s="1"/>
  <c r="F194" i="6" s="1"/>
  <c r="F195" i="6" s="1"/>
  <c r="F196" i="6" s="1"/>
  <c r="F197" i="6" s="1"/>
  <c r="F198" i="6" s="1"/>
  <c r="F199" i="6" s="1"/>
  <c r="F200" i="6" s="1"/>
  <c r="F201" i="6" s="1"/>
  <c r="F202" i="6" s="1"/>
  <c r="F203" i="6" s="1"/>
  <c r="F204" i="6" s="1"/>
  <c r="F205" i="6" s="1"/>
  <c r="F206" i="6" s="1"/>
  <c r="F207" i="6" s="1"/>
  <c r="F208" i="6" s="1"/>
  <c r="F209" i="6" s="1"/>
  <c r="F210" i="6" s="1"/>
  <c r="F211" i="6" s="1"/>
  <c r="F212" i="6" s="1"/>
  <c r="F213" i="6" s="1"/>
  <c r="F214" i="6" s="1"/>
  <c r="F215" i="6" s="1"/>
  <c r="F216" i="6" s="1"/>
  <c r="F217" i="6" s="1"/>
  <c r="F218" i="6" s="1"/>
  <c r="F219" i="6" s="1"/>
  <c r="F220" i="6" s="1"/>
  <c r="F221" i="6" s="1"/>
  <c r="F222" i="6" s="1"/>
  <c r="F223" i="6" s="1"/>
  <c r="F224" i="6" s="1"/>
  <c r="F225" i="6" s="1"/>
  <c r="F226" i="6" s="1"/>
  <c r="F227" i="6" s="1"/>
  <c r="F228" i="6" s="1"/>
  <c r="F229" i="6" s="1"/>
  <c r="F230" i="6" s="1"/>
  <c r="F231" i="6" s="1"/>
  <c r="F232" i="6" s="1"/>
  <c r="F233" i="6" s="1"/>
  <c r="F234" i="6" s="1"/>
  <c r="F235" i="6" s="1"/>
  <c r="F236" i="6" s="1"/>
  <c r="F237" i="6" s="1"/>
  <c r="F238" i="6" s="1"/>
  <c r="F239" i="6" s="1"/>
  <c r="F240" i="6" s="1"/>
  <c r="F241" i="6" s="1"/>
  <c r="F242" i="6" s="1"/>
  <c r="F243" i="6" s="1"/>
  <c r="F244" i="6" s="1"/>
  <c r="F245" i="6" s="1"/>
  <c r="F246" i="6" s="1"/>
  <c r="F247" i="6" s="1"/>
  <c r="F248" i="6" s="1"/>
  <c r="F249" i="6" s="1"/>
  <c r="F250" i="6" s="1"/>
  <c r="F251" i="6" s="1"/>
  <c r="F252" i="6" s="1"/>
  <c r="F253" i="6" s="1"/>
  <c r="F254" i="6" s="1"/>
  <c r="F255" i="6" s="1"/>
  <c r="F256" i="6" s="1"/>
  <c r="F257" i="6" s="1"/>
  <c r="F258" i="6" s="1"/>
  <c r="F259" i="6" s="1"/>
  <c r="F260" i="6" s="1"/>
  <c r="F261" i="6" s="1"/>
  <c r="F262" i="6" s="1"/>
  <c r="F263" i="6" s="1"/>
  <c r="F264" i="6" s="1"/>
  <c r="F265" i="6" s="1"/>
  <c r="F266" i="6" s="1"/>
  <c r="F267" i="6" s="1"/>
  <c r="F268" i="6" s="1"/>
  <c r="F269" i="6" s="1"/>
  <c r="F270" i="6" s="1"/>
  <c r="F271" i="6" s="1"/>
  <c r="F272" i="6" s="1"/>
  <c r="F273" i="6" s="1"/>
  <c r="F274" i="6" s="1"/>
  <c r="F275" i="6" s="1"/>
  <c r="F276" i="6" s="1"/>
  <c r="F277" i="6" s="1"/>
  <c r="F278" i="6" s="1"/>
  <c r="F279" i="6" s="1"/>
  <c r="F280" i="6" s="1"/>
  <c r="F281" i="6" s="1"/>
  <c r="F282" i="6" s="1"/>
  <c r="F283" i="6" s="1"/>
  <c r="F284" i="6" s="1"/>
  <c r="F285" i="6" s="1"/>
  <c r="F286" i="6" s="1"/>
  <c r="F287" i="6" s="1"/>
  <c r="F288" i="6" s="1"/>
  <c r="F289" i="6" s="1"/>
  <c r="F290" i="6" s="1"/>
  <c r="F291" i="6" s="1"/>
  <c r="F292" i="6" s="1"/>
  <c r="F293" i="6" s="1"/>
  <c r="F294" i="6" s="1"/>
  <c r="F295" i="6" s="1"/>
  <c r="F296" i="6" s="1"/>
  <c r="F297" i="6" s="1"/>
  <c r="F298" i="6" s="1"/>
  <c r="F299" i="6" s="1"/>
  <c r="F300" i="6" s="1"/>
  <c r="F301" i="6" s="1"/>
  <c r="F302" i="6" s="1"/>
  <c r="F303" i="6" s="1"/>
  <c r="F304" i="6" s="1"/>
  <c r="F305" i="6" s="1"/>
  <c r="F306" i="6" s="1"/>
  <c r="F307" i="6" s="1"/>
  <c r="F308" i="6" s="1"/>
  <c r="F309" i="6" s="1"/>
  <c r="F310" i="6" s="1"/>
  <c r="F311" i="6" s="1"/>
  <c r="F312" i="6" s="1"/>
  <c r="F313" i="6" s="1"/>
  <c r="F314" i="6" s="1"/>
  <c r="F315" i="6" s="1"/>
  <c r="F316" i="6" s="1"/>
  <c r="F317" i="6" s="1"/>
  <c r="F318" i="6" s="1"/>
  <c r="F319" i="6" s="1"/>
  <c r="F320" i="6" s="1"/>
  <c r="F321" i="6" s="1"/>
  <c r="F322" i="6" s="1"/>
  <c r="F323" i="6" s="1"/>
  <c r="F324" i="6" s="1"/>
  <c r="F325" i="6" s="1"/>
  <c r="F326" i="6" s="1"/>
  <c r="F327" i="6" s="1"/>
  <c r="F328" i="6" s="1"/>
  <c r="F329" i="6" s="1"/>
  <c r="F330" i="6" s="1"/>
  <c r="F331" i="6" s="1"/>
  <c r="F332" i="6" s="1"/>
  <c r="F333" i="6" s="1"/>
  <c r="F334" i="6" s="1"/>
  <c r="F335" i="6" s="1"/>
  <c r="F336" i="6" s="1"/>
  <c r="F337" i="6" s="1"/>
  <c r="F338" i="6" s="1"/>
  <c r="F339" i="6" s="1"/>
  <c r="F340" i="6" s="1"/>
  <c r="F341" i="6" s="1"/>
  <c r="F342" i="6" s="1"/>
  <c r="F343" i="6" s="1"/>
  <c r="F344" i="6" s="1"/>
  <c r="F345" i="6" s="1"/>
  <c r="F346" i="6" s="1"/>
  <c r="F347" i="6" s="1"/>
  <c r="F348" i="6" s="1"/>
  <c r="F349" i="6" s="1"/>
  <c r="F350" i="6" s="1"/>
  <c r="F351" i="6" s="1"/>
  <c r="F352" i="6" s="1"/>
  <c r="F353" i="6" s="1"/>
  <c r="F354" i="6" s="1"/>
  <c r="F355" i="6" s="1"/>
  <c r="F356" i="6" s="1"/>
  <c r="F357" i="6" s="1"/>
  <c r="F358" i="6" s="1"/>
  <c r="F359" i="6" s="1"/>
  <c r="F360" i="6" s="1"/>
  <c r="F361" i="6" s="1"/>
  <c r="F362" i="6" s="1"/>
  <c r="F363" i="6" s="1"/>
  <c r="F364" i="6" s="1"/>
  <c r="F365" i="6" s="1"/>
  <c r="F366" i="6" s="1"/>
  <c r="F367" i="6" s="1"/>
  <c r="F368" i="6" s="1"/>
  <c r="F369" i="6" s="1"/>
  <c r="F370" i="6" s="1"/>
  <c r="F371" i="6" s="1"/>
  <c r="F372" i="6" s="1"/>
  <c r="F373" i="6" s="1"/>
  <c r="F374" i="6" s="1"/>
  <c r="F375" i="6" s="1"/>
  <c r="F376" i="6" s="1"/>
  <c r="F377" i="6" s="1"/>
  <c r="F378" i="6" s="1"/>
  <c r="F379" i="6" s="1"/>
  <c r="F380" i="6" s="1"/>
  <c r="F381" i="6" s="1"/>
  <c r="F382" i="6" s="1"/>
  <c r="F383" i="6" s="1"/>
  <c r="F384" i="6" s="1"/>
  <c r="F385" i="6" s="1"/>
  <c r="F386" i="6" s="1"/>
  <c r="F387" i="6" s="1"/>
  <c r="F388" i="6" s="1"/>
  <c r="F389" i="6" s="1"/>
  <c r="F390" i="6" s="1"/>
  <c r="F391" i="6" s="1"/>
  <c r="F392" i="6" s="1"/>
  <c r="F393" i="6" s="1"/>
  <c r="F394" i="6" s="1"/>
  <c r="F395" i="6" s="1"/>
  <c r="F396" i="6" s="1"/>
  <c r="F397" i="6" s="1"/>
  <c r="F398" i="6" s="1"/>
  <c r="F399" i="6" s="1"/>
  <c r="F400" i="6" s="1"/>
  <c r="F401" i="6" s="1"/>
  <c r="F402" i="6" s="1"/>
  <c r="F403" i="6" s="1"/>
  <c r="F404" i="6" s="1"/>
  <c r="F405" i="6" s="1"/>
  <c r="F406" i="6" s="1"/>
  <c r="F407" i="6" s="1"/>
  <c r="F408" i="6" s="1"/>
  <c r="F409" i="6" s="1"/>
  <c r="F410" i="6" s="1"/>
  <c r="F411" i="6" s="1"/>
  <c r="F412" i="6" s="1"/>
  <c r="F413" i="6" s="1"/>
  <c r="F414" i="6" s="1"/>
  <c r="F415" i="6" s="1"/>
  <c r="F416" i="6" s="1"/>
  <c r="F417" i="6" s="1"/>
  <c r="F418" i="6" s="1"/>
  <c r="F419" i="6" s="1"/>
  <c r="F420" i="6" s="1"/>
  <c r="F421" i="6" s="1"/>
  <c r="F422" i="6" s="1"/>
  <c r="F423" i="6" s="1"/>
  <c r="F424" i="6" s="1"/>
  <c r="F425" i="6" s="1"/>
  <c r="F426" i="6" s="1"/>
  <c r="F427" i="6" s="1"/>
  <c r="F428" i="6" s="1"/>
  <c r="F429" i="6" s="1"/>
  <c r="F430" i="6" s="1"/>
  <c r="F431" i="6" s="1"/>
  <c r="F432" i="6" s="1"/>
  <c r="F433" i="6" s="1"/>
  <c r="F434" i="6" s="1"/>
  <c r="F435" i="6" s="1"/>
  <c r="F436" i="6" s="1"/>
  <c r="F437" i="6" s="1"/>
  <c r="F438" i="6" s="1"/>
  <c r="F439" i="6" s="1"/>
  <c r="F440" i="6" s="1"/>
  <c r="F441" i="6" s="1"/>
  <c r="F442" i="6" s="1"/>
  <c r="F443" i="6" s="1"/>
  <c r="F444" i="6" s="1"/>
  <c r="F445" i="6" s="1"/>
  <c r="F446" i="6" s="1"/>
  <c r="F447" i="6" s="1"/>
  <c r="F448" i="6" s="1"/>
  <c r="F449" i="6" s="1"/>
  <c r="F450" i="6" s="1"/>
  <c r="F451" i="6" s="1"/>
  <c r="F452" i="6" s="1"/>
  <c r="F453" i="6" s="1"/>
  <c r="F454" i="6" s="1"/>
  <c r="F455" i="6" s="1"/>
  <c r="F456" i="6" s="1"/>
  <c r="F457" i="6" s="1"/>
  <c r="F458" i="6" s="1"/>
  <c r="F459" i="6" s="1"/>
  <c r="F460" i="6" s="1"/>
  <c r="F461" i="6" s="1"/>
  <c r="F462" i="6" s="1"/>
  <c r="F463" i="6" s="1"/>
  <c r="F464" i="6" s="1"/>
  <c r="F465" i="6" s="1"/>
  <c r="F466" i="6" s="1"/>
  <c r="F467" i="6" s="1"/>
  <c r="F468" i="6" s="1"/>
  <c r="F469" i="6" s="1"/>
  <c r="F470" i="6" s="1"/>
  <c r="F471" i="6" s="1"/>
  <c r="F472" i="6" s="1"/>
  <c r="F473" i="6" s="1"/>
  <c r="F474" i="6" s="1"/>
  <c r="F475" i="6" s="1"/>
  <c r="F476" i="6" s="1"/>
  <c r="F477" i="6" s="1"/>
  <c r="F478" i="6" s="1"/>
  <c r="F479" i="6" s="1"/>
  <c r="F480" i="6" s="1"/>
  <c r="F481" i="6" s="1"/>
  <c r="F482" i="6" s="1"/>
  <c r="F483" i="6" s="1"/>
  <c r="F484" i="6" s="1"/>
  <c r="F485" i="6" s="1"/>
  <c r="F486" i="6" s="1"/>
  <c r="F487" i="6" s="1"/>
  <c r="F488" i="6" s="1"/>
  <c r="F489" i="6" s="1"/>
  <c r="F490" i="6" s="1"/>
  <c r="F491" i="6" s="1"/>
  <c r="F492" i="6" s="1"/>
  <c r="F493" i="6" s="1"/>
  <c r="F494" i="6" s="1"/>
  <c r="F495" i="6" s="1"/>
  <c r="F496" i="6" s="1"/>
  <c r="F497" i="6" s="1"/>
  <c r="F498" i="6" s="1"/>
  <c r="F499" i="6" s="1"/>
  <c r="F500" i="6" s="1"/>
  <c r="F501" i="6" s="1"/>
  <c r="F502" i="6" s="1"/>
  <c r="F503" i="6" s="1"/>
  <c r="F504" i="6" s="1"/>
  <c r="F505" i="6" s="1"/>
  <c r="F506" i="6" s="1"/>
  <c r="F507" i="6" s="1"/>
  <c r="F508" i="6" s="1"/>
  <c r="F509" i="6" s="1"/>
  <c r="F510" i="6" s="1"/>
  <c r="F511" i="6" s="1"/>
  <c r="F512" i="6" s="1"/>
  <c r="F513" i="6" s="1"/>
  <c r="F514" i="6" s="1"/>
  <c r="F515" i="6" s="1"/>
  <c r="F516" i="6" s="1"/>
  <c r="F517" i="6" s="1"/>
  <c r="F518" i="6" s="1"/>
  <c r="F519" i="6" s="1"/>
  <c r="F520" i="6" s="1"/>
  <c r="F521" i="6" s="1"/>
  <c r="F522" i="6" s="1"/>
  <c r="F523" i="6" s="1"/>
  <c r="F524" i="6" s="1"/>
  <c r="F525" i="6" s="1"/>
  <c r="F526" i="6" s="1"/>
  <c r="F527" i="6" s="1"/>
  <c r="F528" i="6" s="1"/>
  <c r="F529" i="6" s="1"/>
  <c r="F530" i="6" s="1"/>
  <c r="F531" i="6" s="1"/>
  <c r="F532" i="6" s="1"/>
  <c r="F533" i="6" s="1"/>
  <c r="F534" i="6" s="1"/>
  <c r="F535" i="6" s="1"/>
  <c r="F536" i="6" s="1"/>
  <c r="F537" i="6" s="1"/>
  <c r="F538" i="6" s="1"/>
  <c r="F539" i="6" s="1"/>
  <c r="F540" i="6" s="1"/>
  <c r="F541" i="6" s="1"/>
  <c r="F542" i="6" s="1"/>
  <c r="F543" i="6" s="1"/>
  <c r="F544" i="6" s="1"/>
  <c r="F545" i="6" s="1"/>
  <c r="F546" i="6" s="1"/>
  <c r="F547" i="6" s="1"/>
  <c r="F548" i="6" s="1"/>
  <c r="F549" i="6" s="1"/>
  <c r="F550" i="6" s="1"/>
  <c r="F551" i="6" s="1"/>
  <c r="F552" i="6" s="1"/>
  <c r="F553" i="6" s="1"/>
  <c r="F554" i="6" s="1"/>
  <c r="F555" i="6" s="1"/>
  <c r="F556" i="6" s="1"/>
  <c r="F557" i="6" s="1"/>
  <c r="F558" i="6" s="1"/>
  <c r="F559" i="6" s="1"/>
  <c r="F560" i="6" s="1"/>
  <c r="F561" i="6" s="1"/>
  <c r="F562" i="6" s="1"/>
  <c r="F563" i="6" s="1"/>
  <c r="F564" i="6" s="1"/>
  <c r="F565" i="6" s="1"/>
  <c r="F566" i="6" s="1"/>
  <c r="F567" i="6" s="1"/>
  <c r="F568" i="6" s="1"/>
  <c r="F569" i="6" s="1"/>
  <c r="F570" i="6" s="1"/>
  <c r="F571" i="6" s="1"/>
  <c r="F572" i="6" s="1"/>
  <c r="F573" i="6" s="1"/>
  <c r="F574" i="6" s="1"/>
  <c r="F575" i="6" s="1"/>
  <c r="F576" i="6" s="1"/>
  <c r="F577" i="6" s="1"/>
  <c r="F578" i="6" s="1"/>
  <c r="F579" i="6" s="1"/>
  <c r="F580" i="6" s="1"/>
  <c r="F581" i="6" s="1"/>
  <c r="F582" i="6" s="1"/>
  <c r="F583" i="6" s="1"/>
  <c r="F584" i="6" s="1"/>
  <c r="F585" i="6" s="1"/>
  <c r="F586" i="6" s="1"/>
  <c r="F587" i="6" s="1"/>
  <c r="F588" i="6" s="1"/>
  <c r="F589" i="6" s="1"/>
  <c r="F590" i="6" s="1"/>
  <c r="F591" i="6" s="1"/>
  <c r="F592" i="6" s="1"/>
  <c r="F593" i="6" s="1"/>
  <c r="F594" i="6" s="1"/>
  <c r="F595" i="6" s="1"/>
  <c r="F596" i="6" s="1"/>
  <c r="F597" i="6" s="1"/>
  <c r="F598" i="6" s="1"/>
  <c r="F599" i="6" s="1"/>
  <c r="F600" i="6" s="1"/>
  <c r="F601" i="6" s="1"/>
  <c r="F602" i="6" s="1"/>
  <c r="F603" i="6" s="1"/>
  <c r="F604" i="6" s="1"/>
  <c r="F605" i="6" s="1"/>
  <c r="F606" i="6" s="1"/>
  <c r="F607" i="6" s="1"/>
  <c r="F608" i="6" s="1"/>
  <c r="F609" i="6" s="1"/>
  <c r="F610" i="6" s="1"/>
  <c r="F611" i="6" s="1"/>
  <c r="F612" i="6" s="1"/>
  <c r="F613" i="6" s="1"/>
  <c r="F614" i="6" s="1"/>
  <c r="F615" i="6" s="1"/>
  <c r="F616" i="6" s="1"/>
  <c r="F617" i="6" s="1"/>
  <c r="F618" i="6" s="1"/>
  <c r="F619" i="6" s="1"/>
  <c r="F620" i="6" s="1"/>
  <c r="F621" i="6" s="1"/>
  <c r="F622" i="6" s="1"/>
  <c r="F623" i="6" s="1"/>
  <c r="F624" i="6" s="1"/>
  <c r="F625" i="6" s="1"/>
  <c r="F626" i="6" s="1"/>
  <c r="F627" i="6" s="1"/>
  <c r="F628" i="6" s="1"/>
  <c r="F629" i="6" s="1"/>
  <c r="F630" i="6" s="1"/>
  <c r="F631" i="6" s="1"/>
  <c r="F632" i="6" s="1"/>
  <c r="F633" i="6" s="1"/>
  <c r="F634" i="6" s="1"/>
  <c r="F635" i="6" s="1"/>
  <c r="F636" i="6" s="1"/>
  <c r="F637" i="6" s="1"/>
  <c r="F638" i="6" s="1"/>
  <c r="F639" i="6" s="1"/>
  <c r="F640" i="6" s="1"/>
  <c r="F641" i="6" s="1"/>
  <c r="F642" i="6" s="1"/>
  <c r="F643" i="6" s="1"/>
  <c r="F644" i="6" s="1"/>
  <c r="F645" i="6" s="1"/>
  <c r="F646" i="6" s="1"/>
  <c r="F647" i="6" s="1"/>
  <c r="F648" i="6" s="1"/>
  <c r="F649" i="6" s="1"/>
  <c r="F650" i="6" s="1"/>
  <c r="F651" i="6" s="1"/>
  <c r="F652" i="6" s="1"/>
  <c r="F653" i="6" s="1"/>
  <c r="F654" i="6" s="1"/>
  <c r="F655" i="6" s="1"/>
  <c r="F656" i="6" s="1"/>
  <c r="F657" i="6" s="1"/>
  <c r="F658" i="6" s="1"/>
  <c r="F659" i="6" s="1"/>
  <c r="F660" i="6" s="1"/>
  <c r="F661" i="6" s="1"/>
  <c r="F662" i="6" s="1"/>
  <c r="F663" i="6" s="1"/>
  <c r="F664" i="6" s="1"/>
  <c r="F665" i="6" s="1"/>
  <c r="F666" i="6" s="1"/>
  <c r="F667" i="6" s="1"/>
  <c r="F668" i="6" s="1"/>
  <c r="F669" i="6" s="1"/>
  <c r="F670" i="6" s="1"/>
  <c r="F671" i="6" s="1"/>
  <c r="F672" i="6" s="1"/>
  <c r="F673" i="6" s="1"/>
  <c r="F674" i="6" s="1"/>
  <c r="F675" i="6" s="1"/>
  <c r="F676" i="6" s="1"/>
  <c r="F677" i="6" s="1"/>
  <c r="F678" i="6" s="1"/>
  <c r="F679" i="6" s="1"/>
  <c r="F680" i="6" s="1"/>
  <c r="F681" i="6" s="1"/>
  <c r="F682" i="6" s="1"/>
  <c r="F683" i="6" s="1"/>
  <c r="F684" i="6" s="1"/>
  <c r="F685" i="6" s="1"/>
  <c r="F686" i="6" s="1"/>
  <c r="F687" i="6" s="1"/>
  <c r="F688" i="6" s="1"/>
  <c r="F689" i="6" s="1"/>
  <c r="F690" i="6" s="1"/>
  <c r="F691" i="6" s="1"/>
  <c r="F692" i="6" s="1"/>
  <c r="F693" i="6" s="1"/>
  <c r="F694" i="6" s="1"/>
  <c r="F695" i="6" s="1"/>
  <c r="F696" i="6" s="1"/>
  <c r="F697" i="6" s="1"/>
  <c r="F698" i="6" s="1"/>
  <c r="F699" i="6" s="1"/>
  <c r="F700" i="6" s="1"/>
  <c r="F701" i="6" s="1"/>
  <c r="F702" i="6" s="1"/>
  <c r="F703" i="6" s="1"/>
  <c r="F704" i="6" s="1"/>
  <c r="F705" i="6" s="1"/>
  <c r="F706" i="6" s="1"/>
  <c r="F707" i="6" s="1"/>
  <c r="F708" i="6" s="1"/>
  <c r="F709" i="6" s="1"/>
  <c r="F710" i="6" s="1"/>
  <c r="F711" i="6" s="1"/>
  <c r="F712" i="6" s="1"/>
  <c r="F713" i="6" s="1"/>
  <c r="F714" i="6" s="1"/>
  <c r="F715" i="6" s="1"/>
  <c r="F716" i="6" s="1"/>
  <c r="F717" i="6" s="1"/>
  <c r="F718" i="6" s="1"/>
  <c r="F719" i="6" s="1"/>
  <c r="F720" i="6" s="1"/>
  <c r="F721" i="6" s="1"/>
  <c r="F722" i="6" s="1"/>
  <c r="F723" i="6" s="1"/>
  <c r="F724" i="6" s="1"/>
  <c r="F725" i="6" s="1"/>
  <c r="F726" i="6" s="1"/>
  <c r="F727" i="6" s="1"/>
  <c r="F728" i="6" s="1"/>
  <c r="F729" i="6" s="1"/>
  <c r="F730" i="6" s="1"/>
  <c r="F731" i="6" s="1"/>
  <c r="F732" i="6" s="1"/>
  <c r="F733" i="6" s="1"/>
  <c r="F734" i="6" s="1"/>
  <c r="F735" i="6" s="1"/>
  <c r="F736" i="6" s="1"/>
  <c r="F737" i="6" s="1"/>
  <c r="F738" i="6" s="1"/>
  <c r="F739" i="6" s="1"/>
  <c r="F740" i="6" s="1"/>
  <c r="F741" i="6" s="1"/>
  <c r="F742" i="6" s="1"/>
  <c r="F743" i="6" s="1"/>
  <c r="F744" i="6" s="1"/>
  <c r="F745" i="6" s="1"/>
  <c r="F746" i="6" s="1"/>
  <c r="F747" i="6" s="1"/>
  <c r="F748" i="6" s="1"/>
  <c r="F749" i="6" s="1"/>
  <c r="F750" i="6" s="1"/>
  <c r="F751" i="6" s="1"/>
  <c r="F752" i="6" s="1"/>
  <c r="F753" i="6" s="1"/>
  <c r="F754" i="6" s="1"/>
  <c r="F755" i="6" s="1"/>
  <c r="F756" i="6" s="1"/>
  <c r="F757" i="6" s="1"/>
  <c r="F758" i="6" s="1"/>
  <c r="F759" i="6" s="1"/>
  <c r="F760" i="6" s="1"/>
  <c r="F761" i="6" s="1"/>
  <c r="F762" i="6" s="1"/>
  <c r="F763" i="6" s="1"/>
  <c r="F764" i="6" s="1"/>
  <c r="F765" i="6" s="1"/>
  <c r="F766" i="6" s="1"/>
  <c r="F767" i="6" s="1"/>
  <c r="F768" i="6" s="1"/>
  <c r="F769" i="6" s="1"/>
  <c r="F770" i="6" s="1"/>
  <c r="F771" i="6" s="1"/>
  <c r="F772" i="6" s="1"/>
  <c r="F773" i="6" s="1"/>
  <c r="F774" i="6" s="1"/>
  <c r="F775" i="6" s="1"/>
  <c r="F776" i="6" s="1"/>
  <c r="F777" i="6" s="1"/>
  <c r="F778" i="6" s="1"/>
  <c r="F779" i="6" s="1"/>
  <c r="F780" i="6" s="1"/>
  <c r="F781" i="6" s="1"/>
  <c r="F782" i="6" s="1"/>
  <c r="F783" i="6" s="1"/>
  <c r="F784" i="6" s="1"/>
  <c r="F785" i="6" s="1"/>
  <c r="F786" i="6" s="1"/>
  <c r="F787" i="6" s="1"/>
  <c r="F788" i="6" s="1"/>
  <c r="F789" i="6" s="1"/>
  <c r="F790" i="6" s="1"/>
  <c r="F791" i="6" s="1"/>
  <c r="F792" i="6" s="1"/>
  <c r="F793" i="6" s="1"/>
  <c r="F794" i="6" s="1"/>
  <c r="F795" i="6" s="1"/>
  <c r="F796" i="6" s="1"/>
  <c r="F797" i="6" s="1"/>
  <c r="F798" i="6" s="1"/>
  <c r="F799" i="6" s="1"/>
  <c r="F800" i="6" s="1"/>
  <c r="F801" i="6" s="1"/>
  <c r="F802" i="6" s="1"/>
  <c r="F803" i="6" s="1"/>
  <c r="F804" i="6" s="1"/>
  <c r="F805" i="6" s="1"/>
  <c r="F806" i="6" s="1"/>
  <c r="F807" i="6" s="1"/>
  <c r="F808" i="6" s="1"/>
  <c r="F809" i="6" s="1"/>
  <c r="F810" i="6" s="1"/>
  <c r="F811" i="6" s="1"/>
  <c r="F812" i="6" s="1"/>
  <c r="F813" i="6" s="1"/>
  <c r="F814" i="6" s="1"/>
  <c r="F815" i="6" s="1"/>
  <c r="F816" i="6" s="1"/>
  <c r="F817" i="6" s="1"/>
  <c r="F818" i="6" s="1"/>
  <c r="F819" i="6" s="1"/>
  <c r="F820" i="6" s="1"/>
  <c r="F821" i="6" s="1"/>
  <c r="F822" i="6" s="1"/>
  <c r="F823" i="6" s="1"/>
  <c r="F824" i="6" s="1"/>
  <c r="F825" i="6" s="1"/>
  <c r="F826" i="6" s="1"/>
  <c r="F827" i="6" s="1"/>
  <c r="F828" i="6" s="1"/>
  <c r="F829" i="6" s="1"/>
  <c r="F830" i="6" s="1"/>
  <c r="F831" i="6" s="1"/>
  <c r="F832" i="6" s="1"/>
  <c r="F833" i="6" s="1"/>
  <c r="F834" i="6" s="1"/>
  <c r="F835" i="6" s="1"/>
  <c r="F836" i="6" s="1"/>
  <c r="F837" i="6" s="1"/>
  <c r="F838" i="6" s="1"/>
  <c r="F839" i="6" s="1"/>
  <c r="F840" i="6" s="1"/>
  <c r="F841" i="6" s="1"/>
  <c r="F842" i="6" s="1"/>
  <c r="F843" i="6" s="1"/>
  <c r="F844" i="6" s="1"/>
  <c r="F845" i="6" s="1"/>
  <c r="F846" i="6" s="1"/>
  <c r="F847" i="6" s="1"/>
  <c r="F848" i="6" s="1"/>
  <c r="F849" i="6" s="1"/>
  <c r="F850" i="6" s="1"/>
  <c r="F851" i="6" s="1"/>
  <c r="F852" i="6" s="1"/>
  <c r="F853" i="6" s="1"/>
  <c r="F854" i="6" s="1"/>
  <c r="F855" i="6" s="1"/>
  <c r="F856" i="6" s="1"/>
  <c r="F857" i="6" s="1"/>
  <c r="F858" i="6" s="1"/>
  <c r="F859" i="6" s="1"/>
  <c r="F860" i="6" s="1"/>
  <c r="F861" i="6" s="1"/>
  <c r="F862" i="6" s="1"/>
  <c r="F863" i="6" s="1"/>
  <c r="F864" i="6" s="1"/>
  <c r="F865" i="6" s="1"/>
  <c r="F866" i="6" s="1"/>
  <c r="F867" i="6" s="1"/>
  <c r="F868" i="6" s="1"/>
  <c r="F869" i="6" s="1"/>
  <c r="F870" i="6" s="1"/>
  <c r="F871" i="6" s="1"/>
  <c r="F872" i="6" s="1"/>
  <c r="F873" i="6" s="1"/>
  <c r="F874" i="6" s="1"/>
  <c r="F875" i="6" s="1"/>
  <c r="F876" i="6" s="1"/>
  <c r="F877" i="6" s="1"/>
  <c r="F878" i="6" s="1"/>
  <c r="F879" i="6" s="1"/>
  <c r="F880" i="6" s="1"/>
  <c r="F881" i="6" s="1"/>
  <c r="F882" i="6" s="1"/>
  <c r="F883" i="6" s="1"/>
  <c r="F884" i="6" s="1"/>
  <c r="F885" i="6" s="1"/>
  <c r="F886" i="6" s="1"/>
  <c r="F887" i="6" s="1"/>
  <c r="F888" i="6" s="1"/>
  <c r="F889" i="6" s="1"/>
  <c r="F890" i="6" s="1"/>
  <c r="F891" i="6" s="1"/>
  <c r="F892" i="6" s="1"/>
  <c r="F893" i="6" s="1"/>
  <c r="F894" i="6" s="1"/>
  <c r="F895" i="6" s="1"/>
  <c r="F896" i="6" s="1"/>
  <c r="F897" i="6" s="1"/>
  <c r="F898" i="6" s="1"/>
  <c r="F899" i="6" s="1"/>
  <c r="F900" i="6" s="1"/>
  <c r="F901" i="6" s="1"/>
  <c r="F902" i="6" s="1"/>
  <c r="F903" i="6" s="1"/>
  <c r="F904" i="6" s="1"/>
  <c r="F905" i="6" s="1"/>
  <c r="F906" i="6" s="1"/>
  <c r="F907" i="6" s="1"/>
  <c r="F908" i="6" s="1"/>
  <c r="F909" i="6" s="1"/>
  <c r="F910" i="6" s="1"/>
  <c r="F911" i="6" s="1"/>
  <c r="F912" i="6" s="1"/>
  <c r="F913" i="6" s="1"/>
  <c r="F914" i="6" s="1"/>
  <c r="F915" i="6" s="1"/>
  <c r="F916" i="6" s="1"/>
  <c r="F917" i="6" s="1"/>
  <c r="F918" i="6" s="1"/>
  <c r="F919" i="6" s="1"/>
  <c r="F920" i="6" s="1"/>
  <c r="F921" i="6" s="1"/>
  <c r="F922" i="6" s="1"/>
  <c r="F923" i="6" s="1"/>
  <c r="F924" i="6" s="1"/>
  <c r="F925" i="6" s="1"/>
  <c r="F926" i="6" s="1"/>
  <c r="F927" i="6" s="1"/>
  <c r="F928" i="6" s="1"/>
  <c r="F929" i="6" s="1"/>
  <c r="F2" i="4"/>
  <c r="F3" i="4"/>
  <c r="F4" i="4" s="1"/>
  <c r="F5" i="4" s="1"/>
  <c r="F6" i="4" s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  <c r="F325" i="4" s="1"/>
  <c r="F326" i="4" s="1"/>
  <c r="F327" i="4" s="1"/>
  <c r="F328" i="4" s="1"/>
  <c r="F329" i="4" s="1"/>
  <c r="F330" i="4" s="1"/>
  <c r="F331" i="4" s="1"/>
  <c r="F332" i="4" s="1"/>
  <c r="F333" i="4" s="1"/>
  <c r="F334" i="4" s="1"/>
  <c r="F335" i="4" s="1"/>
  <c r="F336" i="4" s="1"/>
  <c r="F337" i="4" s="1"/>
  <c r="F338" i="4" s="1"/>
  <c r="F339" i="4" s="1"/>
  <c r="F340" i="4" s="1"/>
  <c r="F341" i="4" s="1"/>
  <c r="F342" i="4" s="1"/>
  <c r="F343" i="4" s="1"/>
  <c r="F344" i="4" s="1"/>
  <c r="F345" i="4" s="1"/>
  <c r="F346" i="4" s="1"/>
  <c r="F347" i="4" s="1"/>
  <c r="F348" i="4" s="1"/>
  <c r="F349" i="4" s="1"/>
  <c r="F350" i="4" s="1"/>
  <c r="F351" i="4" s="1"/>
  <c r="F352" i="4" s="1"/>
  <c r="F353" i="4" s="1"/>
  <c r="F354" i="4" s="1"/>
  <c r="F355" i="4" s="1"/>
  <c r="F356" i="4" s="1"/>
  <c r="F357" i="4" s="1"/>
  <c r="F358" i="4" s="1"/>
  <c r="F359" i="4" s="1"/>
  <c r="F360" i="4" s="1"/>
  <c r="F361" i="4" s="1"/>
  <c r="F362" i="4" s="1"/>
  <c r="F363" i="4" s="1"/>
  <c r="F364" i="4" s="1"/>
  <c r="F365" i="4" s="1"/>
  <c r="F366" i="4" s="1"/>
  <c r="F367" i="4" s="1"/>
  <c r="F368" i="4" s="1"/>
  <c r="F369" i="4" s="1"/>
  <c r="F370" i="4" s="1"/>
  <c r="F371" i="4" s="1"/>
  <c r="F372" i="4" s="1"/>
  <c r="F373" i="4" s="1"/>
  <c r="F374" i="4" s="1"/>
  <c r="F375" i="4" s="1"/>
  <c r="F376" i="4" s="1"/>
  <c r="F377" i="4" s="1"/>
  <c r="F378" i="4" s="1"/>
  <c r="F379" i="4" s="1"/>
  <c r="F380" i="4" s="1"/>
  <c r="F381" i="4" s="1"/>
  <c r="F382" i="4" s="1"/>
  <c r="F383" i="4" s="1"/>
  <c r="F384" i="4" s="1"/>
  <c r="F385" i="4" s="1"/>
  <c r="F386" i="4" s="1"/>
  <c r="F387" i="4" s="1"/>
  <c r="F388" i="4" s="1"/>
  <c r="F389" i="4" s="1"/>
  <c r="F390" i="4" s="1"/>
  <c r="F391" i="4" s="1"/>
  <c r="F392" i="4" s="1"/>
  <c r="F393" i="4" s="1"/>
  <c r="F394" i="4" s="1"/>
  <c r="F395" i="4" s="1"/>
  <c r="F396" i="4" s="1"/>
  <c r="F397" i="4" s="1"/>
  <c r="F398" i="4" s="1"/>
  <c r="F399" i="4" s="1"/>
  <c r="F400" i="4" s="1"/>
  <c r="F401" i="4" s="1"/>
  <c r="F402" i="4" s="1"/>
  <c r="F403" i="4" s="1"/>
  <c r="F404" i="4" s="1"/>
  <c r="F405" i="4" s="1"/>
  <c r="F406" i="4" s="1"/>
  <c r="F407" i="4" s="1"/>
  <c r="F408" i="4" s="1"/>
  <c r="F409" i="4" s="1"/>
  <c r="F410" i="4" s="1"/>
  <c r="F411" i="4" s="1"/>
  <c r="F412" i="4" s="1"/>
  <c r="F413" i="4" s="1"/>
  <c r="F414" i="4" s="1"/>
  <c r="F415" i="4" s="1"/>
  <c r="F416" i="4" s="1"/>
  <c r="F417" i="4" s="1"/>
  <c r="F418" i="4" s="1"/>
  <c r="F419" i="4" s="1"/>
  <c r="F420" i="4" s="1"/>
  <c r="F421" i="4" s="1"/>
  <c r="F422" i="4" s="1"/>
  <c r="F423" i="4" s="1"/>
  <c r="F424" i="4" s="1"/>
  <c r="F425" i="4" s="1"/>
  <c r="F426" i="4" s="1"/>
  <c r="F427" i="4" s="1"/>
  <c r="F428" i="4" s="1"/>
  <c r="F429" i="4" s="1"/>
  <c r="F430" i="4" s="1"/>
  <c r="F431" i="4" s="1"/>
  <c r="F432" i="4" s="1"/>
  <c r="F433" i="4" s="1"/>
  <c r="F434" i="4" s="1"/>
  <c r="F435" i="4" s="1"/>
  <c r="F436" i="4" s="1"/>
  <c r="F437" i="4" s="1"/>
  <c r="F438" i="4" s="1"/>
  <c r="F439" i="4" s="1"/>
  <c r="F440" i="4" s="1"/>
  <c r="F441" i="4" s="1"/>
  <c r="F442" i="4" s="1"/>
  <c r="F443" i="4" s="1"/>
  <c r="F444" i="4" s="1"/>
  <c r="F445" i="4" s="1"/>
  <c r="F446" i="4" s="1"/>
  <c r="F447" i="4" s="1"/>
  <c r="F448" i="4" s="1"/>
  <c r="F449" i="4" s="1"/>
  <c r="F450" i="4" s="1"/>
  <c r="F451" i="4" s="1"/>
  <c r="F452" i="4" s="1"/>
  <c r="F453" i="4" s="1"/>
  <c r="F454" i="4" s="1"/>
  <c r="F455" i="4" s="1"/>
  <c r="F456" i="4" s="1"/>
  <c r="F457" i="4" s="1"/>
  <c r="F458" i="4" s="1"/>
  <c r="F459" i="4" s="1"/>
  <c r="F460" i="4" s="1"/>
  <c r="F461" i="4" s="1"/>
  <c r="F462" i="4" s="1"/>
  <c r="F463" i="4" s="1"/>
  <c r="F464" i="4" s="1"/>
  <c r="F465" i="4" s="1"/>
  <c r="F466" i="4" s="1"/>
  <c r="F467" i="4" s="1"/>
  <c r="F468" i="4" s="1"/>
  <c r="F469" i="4" s="1"/>
  <c r="F470" i="4" s="1"/>
  <c r="F471" i="4" s="1"/>
  <c r="F472" i="4" s="1"/>
  <c r="F473" i="4" s="1"/>
  <c r="F474" i="4" s="1"/>
  <c r="F475" i="4" s="1"/>
  <c r="F476" i="4" s="1"/>
  <c r="F477" i="4" s="1"/>
  <c r="F478" i="4" s="1"/>
  <c r="F479" i="4" s="1"/>
  <c r="F480" i="4" s="1"/>
  <c r="F481" i="4" s="1"/>
  <c r="F482" i="4" s="1"/>
  <c r="F483" i="4" s="1"/>
  <c r="F484" i="4" s="1"/>
  <c r="F485" i="4" s="1"/>
  <c r="F486" i="4" s="1"/>
  <c r="F487" i="4" s="1"/>
  <c r="F488" i="4" s="1"/>
  <c r="F489" i="4" s="1"/>
  <c r="F490" i="4" s="1"/>
  <c r="F491" i="4" s="1"/>
  <c r="F492" i="4" s="1"/>
  <c r="F493" i="4" s="1"/>
  <c r="F494" i="4" s="1"/>
  <c r="F495" i="4" s="1"/>
  <c r="F496" i="4" s="1"/>
  <c r="F497" i="4" s="1"/>
  <c r="F498" i="4" s="1"/>
  <c r="F499" i="4" s="1"/>
  <c r="F500" i="4" s="1"/>
  <c r="F501" i="4" s="1"/>
  <c r="F502" i="4" s="1"/>
  <c r="F503" i="4" s="1"/>
  <c r="F504" i="4" s="1"/>
  <c r="F505" i="4" s="1"/>
  <c r="F506" i="4" s="1"/>
  <c r="F507" i="4" s="1"/>
  <c r="F508" i="4" s="1"/>
  <c r="F509" i="4" s="1"/>
  <c r="F510" i="4" s="1"/>
  <c r="F511" i="4" s="1"/>
  <c r="F512" i="4" s="1"/>
  <c r="F513" i="4" s="1"/>
  <c r="F514" i="4" s="1"/>
  <c r="F515" i="4" s="1"/>
  <c r="F516" i="4" s="1"/>
  <c r="F517" i="4" s="1"/>
  <c r="F518" i="4" s="1"/>
  <c r="F519" i="4" s="1"/>
  <c r="F520" i="4" s="1"/>
  <c r="F521" i="4" s="1"/>
  <c r="F522" i="4" s="1"/>
  <c r="F523" i="4" s="1"/>
  <c r="F524" i="4" s="1"/>
  <c r="F525" i="4" s="1"/>
  <c r="F526" i="4" s="1"/>
  <c r="F527" i="4" s="1"/>
  <c r="F528" i="4" s="1"/>
  <c r="F529" i="4" s="1"/>
  <c r="F530" i="4" s="1"/>
  <c r="F531" i="4" s="1"/>
  <c r="F532" i="4" s="1"/>
  <c r="F533" i="4" s="1"/>
  <c r="F534" i="4" s="1"/>
  <c r="F535" i="4" s="1"/>
  <c r="F536" i="4" s="1"/>
  <c r="F537" i="4" s="1"/>
  <c r="F538" i="4" s="1"/>
  <c r="F539" i="4" s="1"/>
  <c r="F540" i="4" s="1"/>
  <c r="F541" i="4" s="1"/>
  <c r="F542" i="4" s="1"/>
  <c r="F543" i="4" s="1"/>
  <c r="F544" i="4" s="1"/>
  <c r="F545" i="4" s="1"/>
  <c r="F546" i="4" s="1"/>
  <c r="F547" i="4" s="1"/>
  <c r="F548" i="4" s="1"/>
  <c r="F549" i="4" s="1"/>
  <c r="F550" i="4" s="1"/>
  <c r="F551" i="4" s="1"/>
  <c r="F552" i="4" s="1"/>
  <c r="F553" i="4" s="1"/>
  <c r="F554" i="4" s="1"/>
  <c r="F555" i="4" s="1"/>
  <c r="F556" i="4" s="1"/>
  <c r="F557" i="4" s="1"/>
  <c r="F558" i="4" s="1"/>
  <c r="F559" i="4" s="1"/>
  <c r="F560" i="4" s="1"/>
  <c r="F561" i="4" s="1"/>
  <c r="F562" i="4" s="1"/>
  <c r="F563" i="4" s="1"/>
  <c r="F564" i="4" s="1"/>
  <c r="F565" i="4" s="1"/>
  <c r="F566" i="4" s="1"/>
  <c r="F567" i="4" s="1"/>
  <c r="F568" i="4" s="1"/>
  <c r="F569" i="4" s="1"/>
  <c r="F570" i="4" s="1"/>
  <c r="F571" i="4" s="1"/>
  <c r="F572" i="4" s="1"/>
  <c r="F573" i="4" s="1"/>
  <c r="F574" i="4" s="1"/>
  <c r="F575" i="4" s="1"/>
  <c r="F576" i="4" s="1"/>
  <c r="F577" i="4" s="1"/>
  <c r="F578" i="4" s="1"/>
  <c r="F579" i="4" s="1"/>
  <c r="F580" i="4" s="1"/>
  <c r="F581" i="4" s="1"/>
  <c r="F582" i="4" s="1"/>
  <c r="F583" i="4" s="1"/>
  <c r="F584" i="4" s="1"/>
  <c r="F585" i="4" s="1"/>
  <c r="F586" i="4" s="1"/>
  <c r="F587" i="4" s="1"/>
  <c r="F588" i="4" s="1"/>
  <c r="F589" i="4" s="1"/>
  <c r="F590" i="4" s="1"/>
  <c r="F591" i="4" s="1"/>
  <c r="F592" i="4" s="1"/>
  <c r="F593" i="4" s="1"/>
  <c r="F594" i="4" s="1"/>
  <c r="F595" i="4" s="1"/>
  <c r="F596" i="4" s="1"/>
  <c r="F597" i="4" s="1"/>
  <c r="F598" i="4" s="1"/>
  <c r="F599" i="4" s="1"/>
  <c r="F600" i="4" s="1"/>
  <c r="F601" i="4" s="1"/>
  <c r="F602" i="4" s="1"/>
  <c r="F603" i="4" s="1"/>
  <c r="F604" i="4" s="1"/>
  <c r="F605" i="4" s="1"/>
  <c r="F606" i="4" s="1"/>
  <c r="F607" i="4" s="1"/>
  <c r="F608" i="4" s="1"/>
  <c r="F609" i="4" s="1"/>
  <c r="F610" i="4" s="1"/>
  <c r="F611" i="4" s="1"/>
  <c r="F612" i="4" s="1"/>
  <c r="F613" i="4" s="1"/>
  <c r="F614" i="4" s="1"/>
  <c r="F615" i="4" s="1"/>
  <c r="F616" i="4" s="1"/>
  <c r="F617" i="4" s="1"/>
  <c r="F618" i="4" s="1"/>
  <c r="F619" i="4" s="1"/>
  <c r="F620" i="4" s="1"/>
  <c r="F621" i="4" s="1"/>
  <c r="F622" i="4" s="1"/>
  <c r="F623" i="4" s="1"/>
  <c r="F624" i="4" s="1"/>
  <c r="F625" i="4" s="1"/>
  <c r="F626" i="4" s="1"/>
  <c r="F627" i="4" s="1"/>
  <c r="F628" i="4" s="1"/>
  <c r="F629" i="4" s="1"/>
  <c r="F630" i="4" s="1"/>
  <c r="F631" i="4" s="1"/>
  <c r="F632" i="4" s="1"/>
  <c r="F633" i="4" s="1"/>
  <c r="F634" i="4" s="1"/>
  <c r="F635" i="4" s="1"/>
  <c r="F636" i="4" s="1"/>
  <c r="F637" i="4" s="1"/>
  <c r="F638" i="4" s="1"/>
  <c r="F639" i="4" s="1"/>
  <c r="F640" i="4" s="1"/>
  <c r="F641" i="4" s="1"/>
  <c r="F642" i="4" s="1"/>
  <c r="F643" i="4" s="1"/>
  <c r="F644" i="4" s="1"/>
  <c r="F645" i="4" s="1"/>
  <c r="F646" i="4" s="1"/>
  <c r="F647" i="4" s="1"/>
  <c r="F648" i="4" s="1"/>
  <c r="F649" i="4" s="1"/>
  <c r="F650" i="4" s="1"/>
  <c r="F651" i="4" s="1"/>
  <c r="F652" i="4" s="1"/>
  <c r="F653" i="4" s="1"/>
  <c r="F654" i="4" s="1"/>
  <c r="F655" i="4" s="1"/>
  <c r="F656" i="4" s="1"/>
  <c r="F657" i="4" s="1"/>
  <c r="F658" i="4" s="1"/>
  <c r="F659" i="4" s="1"/>
  <c r="F660" i="4" s="1"/>
  <c r="F661" i="4" s="1"/>
  <c r="F662" i="4" s="1"/>
  <c r="F663" i="4" s="1"/>
  <c r="F664" i="4" s="1"/>
  <c r="F665" i="4" s="1"/>
  <c r="F666" i="4" s="1"/>
  <c r="F667" i="4" s="1"/>
  <c r="F668" i="4" s="1"/>
  <c r="F669" i="4" s="1"/>
  <c r="F670" i="4" s="1"/>
  <c r="F671" i="4" s="1"/>
  <c r="F672" i="4" s="1"/>
  <c r="F673" i="4" s="1"/>
  <c r="F674" i="4" s="1"/>
  <c r="F675" i="4" s="1"/>
  <c r="F676" i="4" s="1"/>
  <c r="F677" i="4" s="1"/>
  <c r="F678" i="4" s="1"/>
  <c r="F679" i="4" s="1"/>
  <c r="F680" i="4" s="1"/>
  <c r="F681" i="4" s="1"/>
  <c r="F682" i="4" s="1"/>
  <c r="F683" i="4" s="1"/>
  <c r="F684" i="4" s="1"/>
  <c r="F685" i="4" s="1"/>
  <c r="F686" i="4" s="1"/>
  <c r="F687" i="4" s="1"/>
  <c r="F688" i="4" s="1"/>
  <c r="F689" i="4" s="1"/>
  <c r="F690" i="4" s="1"/>
  <c r="F691" i="4" s="1"/>
  <c r="F692" i="4" s="1"/>
  <c r="F693" i="4" s="1"/>
  <c r="F694" i="4" s="1"/>
  <c r="F695" i="4" s="1"/>
  <c r="F696" i="4" s="1"/>
  <c r="F697" i="4" s="1"/>
  <c r="F698" i="4" s="1"/>
  <c r="F699" i="4" s="1"/>
  <c r="F700" i="4" s="1"/>
  <c r="F701" i="4" s="1"/>
  <c r="F702" i="4" s="1"/>
  <c r="F703" i="4" s="1"/>
  <c r="F704" i="4" s="1"/>
  <c r="F705" i="4" s="1"/>
  <c r="F706" i="4" s="1"/>
  <c r="F707" i="4" s="1"/>
  <c r="F708" i="4" s="1"/>
  <c r="F709" i="4" s="1"/>
  <c r="F710" i="4" s="1"/>
  <c r="F711" i="4" s="1"/>
  <c r="F712" i="4" s="1"/>
  <c r="F713" i="4" s="1"/>
  <c r="F714" i="4" s="1"/>
  <c r="F715" i="4" s="1"/>
  <c r="F716" i="4" s="1"/>
  <c r="F717" i="4" s="1"/>
  <c r="F718" i="4" s="1"/>
  <c r="F719" i="4" s="1"/>
  <c r="F720" i="4" s="1"/>
  <c r="F721" i="4" s="1"/>
  <c r="F722" i="4" s="1"/>
  <c r="F723" i="4" s="1"/>
  <c r="F724" i="4" s="1"/>
  <c r="F725" i="4" s="1"/>
  <c r="F726" i="4" s="1"/>
  <c r="F727" i="4" s="1"/>
  <c r="F728" i="4" s="1"/>
  <c r="F729" i="4" s="1"/>
  <c r="F730" i="4" s="1"/>
  <c r="F731" i="4" s="1"/>
  <c r="F732" i="4" s="1"/>
  <c r="F733" i="4" s="1"/>
  <c r="F734" i="4" s="1"/>
  <c r="F735" i="4" s="1"/>
  <c r="F736" i="4" s="1"/>
  <c r="F737" i="4" s="1"/>
  <c r="F738" i="4" s="1"/>
  <c r="F739" i="4" s="1"/>
  <c r="F740" i="4" s="1"/>
  <c r="F741" i="4" s="1"/>
  <c r="F742" i="4" s="1"/>
  <c r="F743" i="4" s="1"/>
  <c r="F744" i="4" s="1"/>
  <c r="F745" i="4" s="1"/>
  <c r="F746" i="4" s="1"/>
  <c r="F747" i="4" s="1"/>
  <c r="F748" i="4" s="1"/>
  <c r="F749" i="4" s="1"/>
  <c r="F750" i="4" s="1"/>
  <c r="F751" i="4" s="1"/>
  <c r="F752" i="4" s="1"/>
  <c r="F753" i="4" s="1"/>
  <c r="F754" i="4" s="1"/>
  <c r="F755" i="4" s="1"/>
  <c r="F756" i="4" s="1"/>
  <c r="F757" i="4" s="1"/>
  <c r="F758" i="4" s="1"/>
  <c r="F759" i="4" s="1"/>
  <c r="F760" i="4" s="1"/>
  <c r="F761" i="4" s="1"/>
  <c r="F762" i="4" s="1"/>
  <c r="F763" i="4" s="1"/>
  <c r="F764" i="4" s="1"/>
  <c r="F765" i="4" s="1"/>
  <c r="F766" i="4" s="1"/>
  <c r="F767" i="4" s="1"/>
  <c r="F768" i="4" s="1"/>
  <c r="F769" i="4" s="1"/>
  <c r="F770" i="4" s="1"/>
  <c r="F771" i="4" s="1"/>
  <c r="F772" i="4" s="1"/>
  <c r="F773" i="4" s="1"/>
  <c r="F774" i="4" s="1"/>
  <c r="F775" i="4" s="1"/>
  <c r="F776" i="4" s="1"/>
  <c r="F777" i="4" s="1"/>
  <c r="F778" i="4" s="1"/>
  <c r="F779" i="4" s="1"/>
  <c r="F780" i="4" s="1"/>
  <c r="F781" i="4" s="1"/>
  <c r="F782" i="4" s="1"/>
  <c r="F783" i="4" s="1"/>
  <c r="F784" i="4" s="1"/>
  <c r="F785" i="4" s="1"/>
  <c r="F786" i="4" s="1"/>
  <c r="F787" i="4" s="1"/>
  <c r="F788" i="4" s="1"/>
  <c r="F789" i="4" s="1"/>
  <c r="F790" i="4" s="1"/>
  <c r="F791" i="4" s="1"/>
  <c r="F792" i="4" s="1"/>
  <c r="F793" i="4" s="1"/>
  <c r="F794" i="4" s="1"/>
  <c r="F795" i="4" s="1"/>
  <c r="F796" i="4" s="1"/>
  <c r="F797" i="4" s="1"/>
  <c r="F798" i="4" s="1"/>
  <c r="F799" i="4" s="1"/>
  <c r="F800" i="4" s="1"/>
  <c r="F801" i="4" s="1"/>
  <c r="F802" i="4" s="1"/>
  <c r="F803" i="4" s="1"/>
  <c r="F804" i="4" s="1"/>
  <c r="F805" i="4" s="1"/>
  <c r="F806" i="4" s="1"/>
  <c r="F807" i="4" s="1"/>
  <c r="F808" i="4" s="1"/>
  <c r="F809" i="4" s="1"/>
  <c r="F810" i="4" s="1"/>
  <c r="F811" i="4" s="1"/>
  <c r="F812" i="4" s="1"/>
  <c r="F813" i="4" s="1"/>
  <c r="F814" i="4" s="1"/>
  <c r="F815" i="4" s="1"/>
  <c r="F816" i="4" s="1"/>
  <c r="F817" i="4" s="1"/>
  <c r="F818" i="4" s="1"/>
  <c r="F819" i="4" s="1"/>
  <c r="F820" i="4" s="1"/>
  <c r="F821" i="4" s="1"/>
  <c r="F822" i="4" s="1"/>
  <c r="F823" i="4" s="1"/>
  <c r="F824" i="4" s="1"/>
  <c r="F825" i="4" s="1"/>
  <c r="F826" i="4" s="1"/>
  <c r="F827" i="4" s="1"/>
  <c r="F828" i="4" s="1"/>
  <c r="F829" i="4" s="1"/>
  <c r="F830" i="4" s="1"/>
  <c r="F831" i="4" s="1"/>
  <c r="F832" i="4" s="1"/>
  <c r="F833" i="4" s="1"/>
  <c r="F834" i="4" s="1"/>
  <c r="F835" i="4" s="1"/>
  <c r="F836" i="4" s="1"/>
  <c r="F837" i="4" s="1"/>
  <c r="F838" i="4" s="1"/>
  <c r="F839" i="4" s="1"/>
  <c r="F840" i="4" s="1"/>
  <c r="F841" i="4" s="1"/>
  <c r="F842" i="4" s="1"/>
  <c r="F843" i="4" s="1"/>
  <c r="F844" i="4" s="1"/>
  <c r="F845" i="4" s="1"/>
  <c r="F846" i="4" s="1"/>
  <c r="F847" i="4" s="1"/>
  <c r="F848" i="4" s="1"/>
  <c r="F849" i="4" s="1"/>
  <c r="F850" i="4" s="1"/>
  <c r="F851" i="4" s="1"/>
  <c r="F852" i="4" s="1"/>
  <c r="F853" i="4" s="1"/>
  <c r="F854" i="4" s="1"/>
  <c r="F855" i="4" s="1"/>
  <c r="F856" i="4" s="1"/>
  <c r="F857" i="4" s="1"/>
  <c r="F858" i="4" s="1"/>
  <c r="F859" i="4" s="1"/>
  <c r="F860" i="4" s="1"/>
  <c r="F861" i="4" s="1"/>
  <c r="F862" i="4" s="1"/>
  <c r="F863" i="4" s="1"/>
  <c r="F864" i="4" s="1"/>
  <c r="F865" i="4" s="1"/>
  <c r="F866" i="4" s="1"/>
  <c r="F867" i="4" s="1"/>
  <c r="F868" i="4" s="1"/>
  <c r="F869" i="4" s="1"/>
  <c r="F870" i="4" s="1"/>
  <c r="F871" i="4" s="1"/>
  <c r="F872" i="4" s="1"/>
  <c r="F873" i="4" s="1"/>
  <c r="F874" i="4" s="1"/>
  <c r="F875" i="4" s="1"/>
  <c r="F876" i="4" s="1"/>
  <c r="F877" i="4" s="1"/>
  <c r="F878" i="4" s="1"/>
  <c r="F879" i="4" s="1"/>
  <c r="F880" i="4" s="1"/>
  <c r="F881" i="4" s="1"/>
  <c r="F882" i="4" s="1"/>
  <c r="F883" i="4" s="1"/>
  <c r="F884" i="4" s="1"/>
  <c r="F885" i="4" s="1"/>
  <c r="F886" i="4" s="1"/>
  <c r="F887" i="4" s="1"/>
  <c r="F888" i="4" s="1"/>
  <c r="F889" i="4" s="1"/>
  <c r="F890" i="4" s="1"/>
  <c r="F891" i="4" s="1"/>
  <c r="F892" i="4" s="1"/>
  <c r="F893" i="4" s="1"/>
  <c r="F894" i="4" s="1"/>
  <c r="F895" i="4" s="1"/>
  <c r="F896" i="4" s="1"/>
  <c r="F897" i="4" s="1"/>
  <c r="F898" i="4" s="1"/>
  <c r="F899" i="4" s="1"/>
  <c r="F900" i="4" s="1"/>
  <c r="F901" i="4" s="1"/>
  <c r="F902" i="4" s="1"/>
  <c r="F903" i="4" s="1"/>
  <c r="F904" i="4" s="1"/>
  <c r="F905" i="4" s="1"/>
  <c r="F906" i="4" s="1"/>
  <c r="F907" i="4" s="1"/>
  <c r="F908" i="4" s="1"/>
  <c r="F909" i="4" s="1"/>
  <c r="F910" i="4" s="1"/>
  <c r="F911" i="4" s="1"/>
  <c r="F912" i="4" s="1"/>
  <c r="F913" i="4" s="1"/>
  <c r="F914" i="4" s="1"/>
  <c r="F915" i="4" s="1"/>
  <c r="F916" i="4" s="1"/>
  <c r="F917" i="4" s="1"/>
  <c r="F918" i="4" s="1"/>
  <c r="F919" i="4" s="1"/>
  <c r="F920" i="4" s="1"/>
  <c r="F921" i="4" s="1"/>
  <c r="F922" i="4" s="1"/>
  <c r="F923" i="4" s="1"/>
  <c r="F924" i="4" s="1"/>
  <c r="F925" i="4" s="1"/>
  <c r="F926" i="4" s="1"/>
  <c r="F927" i="4" s="1"/>
  <c r="F928" i="4" s="1"/>
  <c r="F929" i="4" s="1"/>
  <c r="F2" i="12"/>
  <c r="F3" i="12" s="1"/>
  <c r="F4" i="12" s="1"/>
  <c r="F5" i="12" s="1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35" i="12" s="1"/>
  <c r="F36" i="12" s="1"/>
  <c r="F37" i="12" s="1"/>
  <c r="F38" i="12" s="1"/>
  <c r="F39" i="12" s="1"/>
  <c r="F40" i="12" s="1"/>
  <c r="F41" i="12" s="1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F74" i="12" s="1"/>
  <c r="F75" i="12" s="1"/>
  <c r="F76" i="12" s="1"/>
  <c r="F77" i="12" s="1"/>
  <c r="F78" i="12" s="1"/>
  <c r="F79" i="12" s="1"/>
  <c r="F80" i="12" s="1"/>
  <c r="F81" i="12" s="1"/>
  <c r="F82" i="12" s="1"/>
  <c r="F83" i="12" s="1"/>
  <c r="F84" i="12" s="1"/>
  <c r="F85" i="12" s="1"/>
  <c r="F86" i="12" s="1"/>
  <c r="F87" i="12" s="1"/>
  <c r="F88" i="12" s="1"/>
  <c r="F89" i="12" s="1"/>
  <c r="F90" i="12" s="1"/>
  <c r="F91" i="12" s="1"/>
  <c r="F92" i="12" s="1"/>
  <c r="F93" i="12" s="1"/>
  <c r="F94" i="12" s="1"/>
  <c r="F95" i="12" s="1"/>
  <c r="F96" i="12" s="1"/>
  <c r="F97" i="12" s="1"/>
  <c r="F98" i="12" s="1"/>
  <c r="F99" i="12" s="1"/>
  <c r="F100" i="12" s="1"/>
  <c r="F101" i="12" s="1"/>
  <c r="F102" i="12" s="1"/>
  <c r="F103" i="12" s="1"/>
  <c r="F104" i="12" s="1"/>
  <c r="F105" i="12" s="1"/>
  <c r="F106" i="12" s="1"/>
  <c r="F107" i="12" s="1"/>
  <c r="F108" i="12" s="1"/>
  <c r="F109" i="12" s="1"/>
  <c r="F110" i="12" s="1"/>
  <c r="F111" i="12" s="1"/>
  <c r="F112" i="12" s="1"/>
  <c r="F113" i="12" s="1"/>
  <c r="F114" i="12" s="1"/>
  <c r="F115" i="12" s="1"/>
  <c r="F116" i="12" s="1"/>
  <c r="F117" i="12" s="1"/>
  <c r="F118" i="12" s="1"/>
  <c r="F119" i="12" s="1"/>
  <c r="F120" i="12" s="1"/>
  <c r="F121" i="12" s="1"/>
  <c r="F122" i="12" s="1"/>
  <c r="F123" i="12" s="1"/>
  <c r="F124" i="12" s="1"/>
  <c r="F125" i="12" s="1"/>
  <c r="F126" i="12" s="1"/>
  <c r="F127" i="12" s="1"/>
  <c r="F128" i="12" s="1"/>
  <c r="F129" i="12" s="1"/>
  <c r="F130" i="12" s="1"/>
  <c r="F131" i="12" s="1"/>
  <c r="F132" i="12" s="1"/>
  <c r="F133" i="12" s="1"/>
  <c r="F134" i="12" s="1"/>
  <c r="F135" i="12" s="1"/>
  <c r="F136" i="12" s="1"/>
  <c r="F137" i="12" s="1"/>
  <c r="F138" i="12" s="1"/>
  <c r="F139" i="12" s="1"/>
  <c r="F140" i="12" s="1"/>
  <c r="F141" i="12" s="1"/>
  <c r="F142" i="12" s="1"/>
  <c r="F143" i="12" s="1"/>
  <c r="F144" i="12" s="1"/>
  <c r="F145" i="12" s="1"/>
  <c r="F146" i="12" s="1"/>
  <c r="F147" i="12" s="1"/>
  <c r="F148" i="12" s="1"/>
  <c r="F149" i="12" s="1"/>
  <c r="F150" i="12" s="1"/>
  <c r="F151" i="12" s="1"/>
  <c r="F152" i="12" s="1"/>
  <c r="F153" i="12" s="1"/>
  <c r="F154" i="12" s="1"/>
  <c r="F155" i="12" s="1"/>
  <c r="F156" i="12" s="1"/>
  <c r="F157" i="12" s="1"/>
  <c r="F158" i="12" s="1"/>
  <c r="F159" i="12" s="1"/>
  <c r="F160" i="12" s="1"/>
  <c r="F161" i="12" s="1"/>
  <c r="F162" i="12" s="1"/>
  <c r="F163" i="12" s="1"/>
  <c r="F164" i="12" s="1"/>
  <c r="F165" i="12" s="1"/>
  <c r="F166" i="12" s="1"/>
  <c r="F167" i="12" s="1"/>
  <c r="F168" i="12" s="1"/>
  <c r="F169" i="12" s="1"/>
  <c r="F170" i="12" s="1"/>
  <c r="F171" i="12" s="1"/>
  <c r="F172" i="12" s="1"/>
  <c r="F173" i="12" s="1"/>
  <c r="F174" i="12" s="1"/>
  <c r="F175" i="12" s="1"/>
  <c r="F176" i="12" s="1"/>
  <c r="F177" i="12" s="1"/>
  <c r="F178" i="12" s="1"/>
  <c r="F179" i="12" s="1"/>
  <c r="F180" i="12" s="1"/>
  <c r="F181" i="12" s="1"/>
  <c r="F182" i="12" s="1"/>
  <c r="F183" i="12" s="1"/>
  <c r="F184" i="12" s="1"/>
  <c r="F185" i="12" s="1"/>
  <c r="F186" i="12" s="1"/>
  <c r="F187" i="12" s="1"/>
  <c r="F188" i="12" s="1"/>
  <c r="F189" i="12" s="1"/>
  <c r="F190" i="12" s="1"/>
  <c r="F191" i="12" s="1"/>
  <c r="F192" i="12" s="1"/>
  <c r="F193" i="12" s="1"/>
  <c r="F194" i="12" s="1"/>
  <c r="F195" i="12" s="1"/>
  <c r="F196" i="12" s="1"/>
  <c r="F197" i="12" s="1"/>
  <c r="F198" i="12" s="1"/>
  <c r="F199" i="12" s="1"/>
  <c r="F200" i="12" s="1"/>
  <c r="F201" i="12" s="1"/>
  <c r="F202" i="12" s="1"/>
  <c r="F203" i="12" s="1"/>
  <c r="F204" i="12" s="1"/>
  <c r="F205" i="12" s="1"/>
  <c r="F206" i="12" s="1"/>
  <c r="F207" i="12" s="1"/>
  <c r="F208" i="12" s="1"/>
  <c r="F209" i="12" s="1"/>
  <c r="F210" i="12" s="1"/>
  <c r="F211" i="12" s="1"/>
  <c r="F212" i="12" s="1"/>
  <c r="F213" i="12" s="1"/>
  <c r="F214" i="12" s="1"/>
  <c r="F215" i="12" s="1"/>
  <c r="F216" i="12" s="1"/>
  <c r="F217" i="12" s="1"/>
  <c r="F218" i="12" s="1"/>
  <c r="F219" i="12" s="1"/>
  <c r="F220" i="12" s="1"/>
  <c r="F221" i="12" s="1"/>
  <c r="F222" i="12" s="1"/>
  <c r="F223" i="12" s="1"/>
  <c r="F224" i="12" s="1"/>
  <c r="F225" i="12" s="1"/>
  <c r="F226" i="12" s="1"/>
  <c r="F227" i="12" s="1"/>
  <c r="F228" i="12" s="1"/>
  <c r="F229" i="12" s="1"/>
  <c r="F230" i="12" s="1"/>
  <c r="F231" i="12" s="1"/>
  <c r="F232" i="12" s="1"/>
  <c r="F233" i="12" s="1"/>
  <c r="F234" i="12" s="1"/>
  <c r="F235" i="12" s="1"/>
  <c r="F236" i="12" s="1"/>
  <c r="F237" i="12" s="1"/>
  <c r="F238" i="12" s="1"/>
  <c r="F239" i="12" s="1"/>
  <c r="F240" i="12" s="1"/>
  <c r="F241" i="12" s="1"/>
  <c r="F242" i="12" s="1"/>
  <c r="F243" i="12" s="1"/>
  <c r="F244" i="12" s="1"/>
  <c r="F245" i="12" s="1"/>
  <c r="F246" i="12" s="1"/>
  <c r="F247" i="12" s="1"/>
  <c r="F248" i="12" s="1"/>
  <c r="F249" i="12" s="1"/>
  <c r="F250" i="12" s="1"/>
  <c r="F251" i="12" s="1"/>
  <c r="F252" i="12" s="1"/>
  <c r="F253" i="12" s="1"/>
  <c r="F254" i="12" s="1"/>
  <c r="F255" i="12" s="1"/>
  <c r="F256" i="12" s="1"/>
  <c r="F257" i="12" s="1"/>
  <c r="F258" i="12" s="1"/>
  <c r="F259" i="12" s="1"/>
  <c r="F260" i="12" s="1"/>
  <c r="F261" i="12" s="1"/>
  <c r="F262" i="12" s="1"/>
  <c r="F263" i="12" s="1"/>
  <c r="F264" i="12" s="1"/>
  <c r="F265" i="12" s="1"/>
  <c r="F266" i="12" s="1"/>
  <c r="F267" i="12" s="1"/>
  <c r="F268" i="12" s="1"/>
  <c r="F269" i="12" s="1"/>
  <c r="F270" i="12" s="1"/>
  <c r="F271" i="12" s="1"/>
  <c r="F272" i="12" s="1"/>
  <c r="F273" i="12" s="1"/>
  <c r="F274" i="12" s="1"/>
  <c r="F275" i="12" s="1"/>
  <c r="F276" i="12" s="1"/>
  <c r="F277" i="12" s="1"/>
  <c r="F278" i="12" s="1"/>
  <c r="F279" i="12" s="1"/>
  <c r="F280" i="12" s="1"/>
  <c r="F281" i="12" s="1"/>
  <c r="F282" i="12" s="1"/>
  <c r="F283" i="12" s="1"/>
  <c r="F284" i="12" s="1"/>
  <c r="F285" i="12" s="1"/>
  <c r="F286" i="12" s="1"/>
  <c r="F287" i="12" s="1"/>
  <c r="F288" i="12" s="1"/>
  <c r="F289" i="12" s="1"/>
  <c r="F290" i="12" s="1"/>
  <c r="F291" i="12" s="1"/>
  <c r="F292" i="12" s="1"/>
  <c r="F293" i="12" s="1"/>
  <c r="F294" i="12" s="1"/>
  <c r="F295" i="12" s="1"/>
  <c r="F296" i="12" s="1"/>
  <c r="F297" i="12" s="1"/>
  <c r="F298" i="12" s="1"/>
  <c r="F299" i="12" s="1"/>
  <c r="F300" i="12" s="1"/>
  <c r="F301" i="12" s="1"/>
  <c r="F302" i="12" s="1"/>
  <c r="F303" i="12" s="1"/>
  <c r="F304" i="12" s="1"/>
  <c r="F305" i="12" s="1"/>
  <c r="F306" i="12" s="1"/>
  <c r="F307" i="12" s="1"/>
  <c r="F308" i="12" s="1"/>
  <c r="F309" i="12" s="1"/>
  <c r="F310" i="12" s="1"/>
  <c r="F311" i="12" s="1"/>
  <c r="F312" i="12" s="1"/>
  <c r="F313" i="12" s="1"/>
  <c r="F314" i="12" s="1"/>
  <c r="F315" i="12" s="1"/>
  <c r="F316" i="12" s="1"/>
  <c r="F317" i="12" s="1"/>
  <c r="F318" i="12" s="1"/>
  <c r="F319" i="12" s="1"/>
  <c r="F320" i="12" s="1"/>
  <c r="F321" i="12" s="1"/>
  <c r="F322" i="12" s="1"/>
  <c r="F323" i="12" s="1"/>
  <c r="F324" i="12" s="1"/>
  <c r="F325" i="12" s="1"/>
  <c r="F326" i="12" s="1"/>
  <c r="F327" i="12" s="1"/>
  <c r="F328" i="12" s="1"/>
  <c r="F329" i="12" s="1"/>
  <c r="F330" i="12" s="1"/>
  <c r="F331" i="12" s="1"/>
  <c r="F332" i="12" s="1"/>
  <c r="F333" i="12" s="1"/>
  <c r="F334" i="12" s="1"/>
  <c r="F335" i="12" s="1"/>
  <c r="F336" i="12" s="1"/>
  <c r="F337" i="12" s="1"/>
  <c r="F338" i="12" s="1"/>
  <c r="F339" i="12" s="1"/>
  <c r="F340" i="12" s="1"/>
  <c r="F341" i="12" s="1"/>
  <c r="F342" i="12" s="1"/>
  <c r="F343" i="12" s="1"/>
  <c r="F344" i="12" s="1"/>
  <c r="F345" i="12" s="1"/>
  <c r="F346" i="12" s="1"/>
  <c r="F347" i="12" s="1"/>
  <c r="F348" i="12" s="1"/>
  <c r="F349" i="12" s="1"/>
  <c r="F350" i="12" s="1"/>
  <c r="F351" i="12" s="1"/>
  <c r="F352" i="12" s="1"/>
  <c r="F353" i="12" s="1"/>
  <c r="F354" i="12" s="1"/>
  <c r="F355" i="12" s="1"/>
  <c r="F356" i="12" s="1"/>
  <c r="F357" i="12" s="1"/>
  <c r="F358" i="12" s="1"/>
  <c r="F359" i="12" s="1"/>
  <c r="F360" i="12" s="1"/>
  <c r="F361" i="12" s="1"/>
  <c r="F362" i="12" s="1"/>
  <c r="F363" i="12" s="1"/>
  <c r="F364" i="12" s="1"/>
  <c r="F365" i="12" s="1"/>
  <c r="F366" i="12" s="1"/>
  <c r="F367" i="12" s="1"/>
  <c r="F368" i="12" s="1"/>
  <c r="F369" i="12" s="1"/>
  <c r="F370" i="12" s="1"/>
  <c r="F371" i="12" s="1"/>
  <c r="F372" i="12" s="1"/>
  <c r="F373" i="12" s="1"/>
  <c r="F374" i="12" s="1"/>
  <c r="F375" i="12" s="1"/>
  <c r="F376" i="12" s="1"/>
  <c r="F377" i="12" s="1"/>
  <c r="F378" i="12" s="1"/>
  <c r="F379" i="12" s="1"/>
  <c r="F380" i="12" s="1"/>
  <c r="F381" i="12" s="1"/>
  <c r="F382" i="12" s="1"/>
  <c r="F383" i="12" s="1"/>
  <c r="F384" i="12" s="1"/>
  <c r="F385" i="12" s="1"/>
  <c r="F386" i="12" s="1"/>
  <c r="F387" i="12" s="1"/>
  <c r="F388" i="12" s="1"/>
  <c r="F389" i="12" s="1"/>
  <c r="F390" i="12" s="1"/>
  <c r="F391" i="12" s="1"/>
  <c r="F392" i="12" s="1"/>
  <c r="F393" i="12" s="1"/>
  <c r="F394" i="12" s="1"/>
  <c r="F395" i="12" s="1"/>
  <c r="F396" i="12" s="1"/>
  <c r="F397" i="12" s="1"/>
  <c r="F398" i="12" s="1"/>
  <c r="F399" i="12" s="1"/>
  <c r="F400" i="12" s="1"/>
  <c r="F401" i="12" s="1"/>
  <c r="F402" i="12" s="1"/>
  <c r="F403" i="12" s="1"/>
  <c r="F404" i="12" s="1"/>
  <c r="F405" i="12" s="1"/>
  <c r="F406" i="12" s="1"/>
  <c r="F407" i="12" s="1"/>
  <c r="F408" i="12" s="1"/>
  <c r="F409" i="12" s="1"/>
  <c r="F410" i="12" s="1"/>
  <c r="F411" i="12" s="1"/>
  <c r="F412" i="12" s="1"/>
  <c r="F413" i="12" s="1"/>
  <c r="F414" i="12" s="1"/>
  <c r="F415" i="12" s="1"/>
  <c r="F416" i="12" s="1"/>
  <c r="F417" i="12" s="1"/>
  <c r="F418" i="12" s="1"/>
  <c r="F419" i="12" s="1"/>
  <c r="F420" i="12" s="1"/>
  <c r="F421" i="12" s="1"/>
  <c r="F422" i="12" s="1"/>
  <c r="F423" i="12" s="1"/>
  <c r="F424" i="12" s="1"/>
  <c r="F425" i="12" s="1"/>
  <c r="F426" i="12" s="1"/>
  <c r="F427" i="12" s="1"/>
  <c r="F428" i="12" s="1"/>
  <c r="F429" i="12" s="1"/>
  <c r="F430" i="12" s="1"/>
  <c r="F431" i="12" s="1"/>
  <c r="F432" i="12" s="1"/>
  <c r="F433" i="12" s="1"/>
  <c r="F434" i="12" s="1"/>
  <c r="F435" i="12" s="1"/>
  <c r="F436" i="12" s="1"/>
  <c r="F437" i="12" s="1"/>
  <c r="F438" i="12" s="1"/>
  <c r="F439" i="12" s="1"/>
  <c r="F440" i="12" s="1"/>
  <c r="F441" i="12" s="1"/>
  <c r="F442" i="12" s="1"/>
  <c r="F443" i="12" s="1"/>
  <c r="F444" i="12" s="1"/>
  <c r="F445" i="12" s="1"/>
  <c r="F446" i="12" s="1"/>
  <c r="F447" i="12" s="1"/>
  <c r="F448" i="12" s="1"/>
  <c r="F449" i="12" s="1"/>
  <c r="F450" i="12" s="1"/>
  <c r="F451" i="12" s="1"/>
  <c r="F452" i="12" s="1"/>
  <c r="F453" i="12" s="1"/>
  <c r="F454" i="12" s="1"/>
  <c r="F455" i="12" s="1"/>
  <c r="F456" i="12" s="1"/>
  <c r="F457" i="12" s="1"/>
  <c r="F458" i="12" s="1"/>
  <c r="F459" i="12" s="1"/>
  <c r="F460" i="12" s="1"/>
  <c r="F461" i="12" s="1"/>
  <c r="F462" i="12" s="1"/>
  <c r="F463" i="12" s="1"/>
  <c r="F464" i="12" s="1"/>
  <c r="F465" i="12" s="1"/>
  <c r="F466" i="12" s="1"/>
  <c r="F467" i="12" s="1"/>
  <c r="F468" i="12" s="1"/>
  <c r="F469" i="12" s="1"/>
  <c r="F470" i="12" s="1"/>
  <c r="F471" i="12" s="1"/>
  <c r="F472" i="12" s="1"/>
  <c r="F473" i="12" s="1"/>
  <c r="F474" i="12" s="1"/>
  <c r="F475" i="12" s="1"/>
  <c r="F476" i="12" s="1"/>
  <c r="F477" i="12" s="1"/>
  <c r="F478" i="12" s="1"/>
  <c r="F479" i="12" s="1"/>
  <c r="F480" i="12" s="1"/>
  <c r="F481" i="12" s="1"/>
  <c r="F482" i="12" s="1"/>
  <c r="F483" i="12" s="1"/>
  <c r="F484" i="12" s="1"/>
  <c r="F485" i="12" s="1"/>
  <c r="F486" i="12" s="1"/>
  <c r="F487" i="12" s="1"/>
  <c r="F488" i="12" s="1"/>
  <c r="F489" i="12" s="1"/>
  <c r="F490" i="12" s="1"/>
  <c r="F491" i="12" s="1"/>
  <c r="F492" i="12" s="1"/>
  <c r="F493" i="12" s="1"/>
  <c r="F494" i="12" s="1"/>
  <c r="F495" i="12" s="1"/>
  <c r="F496" i="12" s="1"/>
  <c r="F497" i="12" s="1"/>
  <c r="F498" i="12" s="1"/>
  <c r="F499" i="12" s="1"/>
  <c r="F500" i="12" s="1"/>
  <c r="F501" i="12" s="1"/>
  <c r="F502" i="12" s="1"/>
  <c r="F503" i="12" s="1"/>
  <c r="F504" i="12" s="1"/>
  <c r="F505" i="12" s="1"/>
  <c r="F506" i="12" s="1"/>
  <c r="F507" i="12" s="1"/>
  <c r="F508" i="12" s="1"/>
  <c r="F509" i="12" s="1"/>
  <c r="F510" i="12" s="1"/>
  <c r="F511" i="12" s="1"/>
  <c r="F512" i="12" s="1"/>
  <c r="F513" i="12" s="1"/>
  <c r="F514" i="12" s="1"/>
  <c r="F515" i="12" s="1"/>
  <c r="F516" i="12" s="1"/>
  <c r="F517" i="12" s="1"/>
  <c r="F518" i="12" s="1"/>
  <c r="F519" i="12" s="1"/>
  <c r="F520" i="12" s="1"/>
  <c r="F521" i="12" s="1"/>
  <c r="F522" i="12" s="1"/>
  <c r="F523" i="12" s="1"/>
  <c r="F524" i="12" s="1"/>
  <c r="F525" i="12" s="1"/>
  <c r="F526" i="12" s="1"/>
  <c r="F527" i="12" s="1"/>
  <c r="F528" i="12" s="1"/>
  <c r="F529" i="12" s="1"/>
  <c r="F530" i="12" s="1"/>
  <c r="F531" i="12" s="1"/>
  <c r="F532" i="12" s="1"/>
  <c r="F533" i="12" s="1"/>
  <c r="F534" i="12" s="1"/>
  <c r="F535" i="12" s="1"/>
  <c r="F536" i="12" s="1"/>
  <c r="F537" i="12" s="1"/>
  <c r="F538" i="12" s="1"/>
  <c r="F539" i="12" s="1"/>
  <c r="F540" i="12" s="1"/>
  <c r="F541" i="12" s="1"/>
  <c r="F542" i="12" s="1"/>
  <c r="F543" i="12" s="1"/>
  <c r="F544" i="12" s="1"/>
  <c r="F545" i="12" s="1"/>
  <c r="F546" i="12" s="1"/>
  <c r="F547" i="12" s="1"/>
  <c r="F548" i="12" s="1"/>
  <c r="F549" i="12" s="1"/>
  <c r="F550" i="12" s="1"/>
  <c r="F551" i="12" s="1"/>
  <c r="F552" i="12" s="1"/>
  <c r="F553" i="12" s="1"/>
  <c r="F554" i="12" s="1"/>
  <c r="F555" i="12" s="1"/>
  <c r="F556" i="12" s="1"/>
  <c r="F557" i="12" s="1"/>
  <c r="F558" i="12" s="1"/>
  <c r="F559" i="12" s="1"/>
  <c r="F560" i="12" s="1"/>
  <c r="F561" i="12" s="1"/>
  <c r="F562" i="12" s="1"/>
  <c r="F563" i="12" s="1"/>
  <c r="F564" i="12" s="1"/>
  <c r="F565" i="12" s="1"/>
  <c r="F566" i="12" s="1"/>
  <c r="F567" i="12" s="1"/>
  <c r="F568" i="12" s="1"/>
  <c r="F569" i="12" s="1"/>
  <c r="F570" i="12" s="1"/>
  <c r="F571" i="12" s="1"/>
  <c r="F572" i="12" s="1"/>
  <c r="F573" i="12" s="1"/>
  <c r="F574" i="12" s="1"/>
  <c r="F575" i="12" s="1"/>
  <c r="F576" i="12" s="1"/>
  <c r="F577" i="12" s="1"/>
  <c r="F578" i="12" s="1"/>
  <c r="F579" i="12" s="1"/>
  <c r="F580" i="12" s="1"/>
  <c r="F581" i="12" s="1"/>
  <c r="F582" i="12" s="1"/>
  <c r="F583" i="12" s="1"/>
  <c r="F584" i="12" s="1"/>
  <c r="F585" i="12" s="1"/>
  <c r="F586" i="12" s="1"/>
  <c r="F587" i="12" s="1"/>
  <c r="F588" i="12" s="1"/>
  <c r="F589" i="12" s="1"/>
  <c r="F590" i="12" s="1"/>
  <c r="F591" i="12" s="1"/>
  <c r="F592" i="12" s="1"/>
  <c r="F593" i="12" s="1"/>
  <c r="F594" i="12" s="1"/>
  <c r="F595" i="12" s="1"/>
  <c r="F596" i="12" s="1"/>
  <c r="F597" i="12" s="1"/>
  <c r="F598" i="12" s="1"/>
  <c r="F599" i="12" s="1"/>
  <c r="F600" i="12" s="1"/>
  <c r="F601" i="12" s="1"/>
  <c r="F602" i="12" s="1"/>
  <c r="F603" i="12" s="1"/>
  <c r="F604" i="12" s="1"/>
  <c r="F605" i="12" s="1"/>
  <c r="F606" i="12" s="1"/>
  <c r="F607" i="12" s="1"/>
  <c r="F608" i="12" s="1"/>
  <c r="F609" i="12" s="1"/>
  <c r="F610" i="12" s="1"/>
  <c r="F611" i="12" s="1"/>
  <c r="F612" i="12" s="1"/>
  <c r="F613" i="12" s="1"/>
  <c r="F614" i="12" s="1"/>
  <c r="F615" i="12" s="1"/>
  <c r="F616" i="12" s="1"/>
  <c r="F617" i="12" s="1"/>
  <c r="F618" i="12" s="1"/>
  <c r="F619" i="12" s="1"/>
  <c r="F620" i="12" s="1"/>
  <c r="F621" i="12" s="1"/>
  <c r="F622" i="12" s="1"/>
  <c r="F623" i="12" s="1"/>
  <c r="F624" i="12" s="1"/>
  <c r="F625" i="12" s="1"/>
  <c r="F626" i="12" s="1"/>
  <c r="F627" i="12" s="1"/>
  <c r="F628" i="12" s="1"/>
  <c r="F629" i="12" s="1"/>
  <c r="F630" i="12" s="1"/>
  <c r="F631" i="12" s="1"/>
  <c r="F632" i="12" s="1"/>
  <c r="F633" i="12" s="1"/>
  <c r="F634" i="12" s="1"/>
  <c r="F635" i="12" s="1"/>
  <c r="F636" i="12" s="1"/>
  <c r="F637" i="12" s="1"/>
  <c r="F638" i="12" s="1"/>
  <c r="F639" i="12" s="1"/>
  <c r="F640" i="12" s="1"/>
  <c r="F641" i="12" s="1"/>
  <c r="F642" i="12" s="1"/>
  <c r="F643" i="12" s="1"/>
  <c r="F644" i="12" s="1"/>
  <c r="F645" i="12" s="1"/>
  <c r="F646" i="12" s="1"/>
  <c r="F647" i="12" s="1"/>
  <c r="F648" i="12" s="1"/>
  <c r="F649" i="12" s="1"/>
  <c r="F650" i="12" s="1"/>
  <c r="F651" i="12" s="1"/>
  <c r="F652" i="12" s="1"/>
  <c r="F653" i="12" s="1"/>
  <c r="F654" i="12" s="1"/>
  <c r="F655" i="12" s="1"/>
  <c r="F656" i="12" s="1"/>
  <c r="F657" i="12" s="1"/>
  <c r="F658" i="12" s="1"/>
  <c r="F659" i="12" s="1"/>
  <c r="F660" i="12" s="1"/>
  <c r="F661" i="12" s="1"/>
  <c r="F662" i="12" s="1"/>
  <c r="F663" i="12" s="1"/>
  <c r="F664" i="12" s="1"/>
  <c r="F665" i="12" s="1"/>
  <c r="F666" i="12" s="1"/>
  <c r="F667" i="12" s="1"/>
  <c r="F668" i="12" s="1"/>
  <c r="F669" i="12" s="1"/>
  <c r="F670" i="12" s="1"/>
  <c r="F671" i="12" s="1"/>
  <c r="F672" i="12" s="1"/>
  <c r="F673" i="12" s="1"/>
  <c r="F674" i="12" s="1"/>
  <c r="F675" i="12" s="1"/>
  <c r="F676" i="12" s="1"/>
  <c r="F677" i="12" s="1"/>
  <c r="F678" i="12" s="1"/>
  <c r="F679" i="12" s="1"/>
  <c r="F680" i="12" s="1"/>
  <c r="F681" i="12" s="1"/>
  <c r="F682" i="12" s="1"/>
  <c r="F683" i="12" s="1"/>
  <c r="F684" i="12" s="1"/>
  <c r="F685" i="12" s="1"/>
  <c r="F686" i="12" s="1"/>
  <c r="F687" i="12" s="1"/>
  <c r="F688" i="12" s="1"/>
  <c r="F689" i="12" s="1"/>
  <c r="F690" i="12" s="1"/>
  <c r="F691" i="12" s="1"/>
  <c r="F692" i="12" s="1"/>
  <c r="F693" i="12" s="1"/>
  <c r="F694" i="12" s="1"/>
  <c r="F695" i="12" s="1"/>
  <c r="F696" i="12" s="1"/>
  <c r="F697" i="12" s="1"/>
  <c r="F698" i="12" s="1"/>
  <c r="F699" i="12" s="1"/>
  <c r="F700" i="12" s="1"/>
  <c r="F701" i="12" s="1"/>
  <c r="F702" i="12" s="1"/>
  <c r="F703" i="12" s="1"/>
  <c r="F704" i="12" s="1"/>
  <c r="F705" i="12" s="1"/>
  <c r="F706" i="12" s="1"/>
  <c r="F707" i="12" s="1"/>
  <c r="F708" i="12" s="1"/>
  <c r="F709" i="12" s="1"/>
  <c r="F710" i="12" s="1"/>
  <c r="F711" i="12" s="1"/>
  <c r="F712" i="12" s="1"/>
  <c r="F713" i="12" s="1"/>
  <c r="F714" i="12" s="1"/>
  <c r="F715" i="12" s="1"/>
  <c r="F716" i="12" s="1"/>
  <c r="F717" i="12" s="1"/>
  <c r="F718" i="12" s="1"/>
  <c r="F719" i="12" s="1"/>
  <c r="F720" i="12" s="1"/>
  <c r="F721" i="12" s="1"/>
  <c r="F722" i="12" s="1"/>
  <c r="F723" i="12" s="1"/>
  <c r="F724" i="12" s="1"/>
  <c r="F725" i="12" s="1"/>
  <c r="F726" i="12" s="1"/>
  <c r="F727" i="12" s="1"/>
  <c r="F728" i="12" s="1"/>
  <c r="F729" i="12" s="1"/>
  <c r="F730" i="12" s="1"/>
  <c r="F731" i="12" s="1"/>
  <c r="F732" i="12" s="1"/>
  <c r="F733" i="12" s="1"/>
  <c r="F734" i="12" s="1"/>
  <c r="F735" i="12" s="1"/>
  <c r="F736" i="12" s="1"/>
  <c r="F737" i="12" s="1"/>
  <c r="F738" i="12" s="1"/>
  <c r="F739" i="12" s="1"/>
  <c r="F740" i="12" s="1"/>
  <c r="F741" i="12" s="1"/>
  <c r="F742" i="12" s="1"/>
  <c r="F743" i="12" s="1"/>
  <c r="F744" i="12" s="1"/>
  <c r="F745" i="12" s="1"/>
  <c r="F746" i="12" s="1"/>
  <c r="F747" i="12" s="1"/>
  <c r="F748" i="12" s="1"/>
  <c r="F749" i="12" s="1"/>
  <c r="F750" i="12" s="1"/>
  <c r="F751" i="12" s="1"/>
  <c r="F752" i="12" s="1"/>
  <c r="F753" i="12" s="1"/>
  <c r="F754" i="12" s="1"/>
  <c r="F755" i="12" s="1"/>
  <c r="F756" i="12" s="1"/>
  <c r="F757" i="12" s="1"/>
  <c r="F758" i="12" s="1"/>
  <c r="F759" i="12" s="1"/>
  <c r="F760" i="12" s="1"/>
  <c r="F761" i="12" s="1"/>
  <c r="F762" i="12" s="1"/>
  <c r="F763" i="12" s="1"/>
  <c r="F764" i="12" s="1"/>
  <c r="F765" i="12" s="1"/>
  <c r="F766" i="12" s="1"/>
  <c r="F767" i="12" s="1"/>
  <c r="F768" i="12" s="1"/>
  <c r="F769" i="12" s="1"/>
  <c r="F770" i="12" s="1"/>
  <c r="F771" i="12" s="1"/>
  <c r="F772" i="12" s="1"/>
  <c r="F773" i="12" s="1"/>
  <c r="F774" i="12" s="1"/>
  <c r="F775" i="12" s="1"/>
  <c r="F776" i="12" s="1"/>
  <c r="F777" i="12" s="1"/>
  <c r="F778" i="12" s="1"/>
  <c r="F779" i="12" s="1"/>
  <c r="F780" i="12" s="1"/>
  <c r="F781" i="12" s="1"/>
  <c r="F782" i="12" s="1"/>
  <c r="F783" i="12" s="1"/>
  <c r="F784" i="12" s="1"/>
  <c r="F785" i="12" s="1"/>
  <c r="F786" i="12" s="1"/>
  <c r="F787" i="12" s="1"/>
  <c r="F788" i="12" s="1"/>
  <c r="F789" i="12" s="1"/>
  <c r="F790" i="12" s="1"/>
  <c r="F791" i="12" s="1"/>
  <c r="F792" i="12" s="1"/>
  <c r="F793" i="12" s="1"/>
  <c r="F794" i="12" s="1"/>
  <c r="F795" i="12" s="1"/>
  <c r="F796" i="12" s="1"/>
  <c r="F797" i="12" s="1"/>
  <c r="F798" i="12" s="1"/>
  <c r="F799" i="12" s="1"/>
  <c r="F800" i="12" s="1"/>
  <c r="F801" i="12" s="1"/>
  <c r="F802" i="12" s="1"/>
  <c r="F803" i="12" s="1"/>
  <c r="F804" i="12" s="1"/>
  <c r="F805" i="12" s="1"/>
  <c r="F806" i="12" s="1"/>
  <c r="F807" i="12" s="1"/>
  <c r="F808" i="12" s="1"/>
  <c r="F809" i="12" s="1"/>
  <c r="F810" i="12" s="1"/>
  <c r="F811" i="12" s="1"/>
  <c r="F812" i="12" s="1"/>
  <c r="F813" i="12" s="1"/>
  <c r="F814" i="12" s="1"/>
  <c r="F815" i="12" s="1"/>
  <c r="F816" i="12" s="1"/>
  <c r="F817" i="12" s="1"/>
  <c r="F818" i="12" s="1"/>
  <c r="F819" i="12" s="1"/>
  <c r="F820" i="12" s="1"/>
  <c r="F821" i="12" s="1"/>
  <c r="F822" i="12" s="1"/>
  <c r="F823" i="12" s="1"/>
  <c r="F824" i="12" s="1"/>
  <c r="F825" i="12" s="1"/>
  <c r="F826" i="12" s="1"/>
  <c r="F827" i="12" s="1"/>
  <c r="F828" i="12" s="1"/>
  <c r="F829" i="12" s="1"/>
  <c r="F830" i="12" s="1"/>
  <c r="F831" i="12" s="1"/>
  <c r="F832" i="12" s="1"/>
  <c r="F833" i="12" s="1"/>
  <c r="F834" i="12" s="1"/>
  <c r="F835" i="12" s="1"/>
  <c r="F836" i="12" s="1"/>
  <c r="F837" i="12" s="1"/>
  <c r="F838" i="12" s="1"/>
  <c r="F839" i="12" s="1"/>
  <c r="F840" i="12" s="1"/>
  <c r="F841" i="12" s="1"/>
  <c r="F842" i="12" s="1"/>
  <c r="F843" i="12" s="1"/>
  <c r="F844" i="12" s="1"/>
  <c r="F845" i="12" s="1"/>
  <c r="F846" i="12" s="1"/>
  <c r="F847" i="12" s="1"/>
  <c r="F848" i="12" s="1"/>
  <c r="F849" i="12" s="1"/>
  <c r="F850" i="12" s="1"/>
  <c r="F851" i="12" s="1"/>
  <c r="F852" i="12" s="1"/>
  <c r="F853" i="12" s="1"/>
  <c r="F854" i="12" s="1"/>
  <c r="F855" i="12" s="1"/>
  <c r="F856" i="12" s="1"/>
  <c r="F857" i="12" s="1"/>
  <c r="F858" i="12" s="1"/>
  <c r="F859" i="12" s="1"/>
  <c r="F860" i="12" s="1"/>
  <c r="F861" i="12" s="1"/>
  <c r="F862" i="12" s="1"/>
  <c r="F863" i="12" s="1"/>
  <c r="F864" i="12" s="1"/>
  <c r="F865" i="12" s="1"/>
  <c r="F866" i="12" s="1"/>
  <c r="F867" i="12" s="1"/>
  <c r="F868" i="12" s="1"/>
  <c r="F869" i="12" s="1"/>
  <c r="F870" i="12" s="1"/>
  <c r="F871" i="12" s="1"/>
  <c r="F872" i="12" s="1"/>
  <c r="F873" i="12" s="1"/>
  <c r="F874" i="12" s="1"/>
  <c r="F875" i="12" s="1"/>
  <c r="F876" i="12" s="1"/>
  <c r="F877" i="12" s="1"/>
  <c r="F878" i="12" s="1"/>
  <c r="F879" i="12" s="1"/>
  <c r="F880" i="12" s="1"/>
  <c r="F881" i="12" s="1"/>
  <c r="F882" i="12" s="1"/>
  <c r="F883" i="12" s="1"/>
  <c r="F884" i="12" s="1"/>
  <c r="F885" i="12" s="1"/>
  <c r="F886" i="12" s="1"/>
  <c r="F887" i="12" s="1"/>
  <c r="F888" i="12" s="1"/>
  <c r="F889" i="12" s="1"/>
  <c r="F890" i="12" s="1"/>
  <c r="F891" i="12" s="1"/>
  <c r="F892" i="12" s="1"/>
  <c r="F893" i="12" s="1"/>
  <c r="F894" i="12" s="1"/>
  <c r="F895" i="12" s="1"/>
  <c r="F896" i="12" s="1"/>
  <c r="F897" i="12" s="1"/>
  <c r="F898" i="12" s="1"/>
  <c r="F899" i="12" s="1"/>
  <c r="F900" i="12" s="1"/>
  <c r="F901" i="12" s="1"/>
  <c r="F902" i="12" s="1"/>
  <c r="F903" i="12" s="1"/>
  <c r="F904" i="12" s="1"/>
  <c r="F905" i="12" s="1"/>
  <c r="F906" i="12" s="1"/>
  <c r="F907" i="12" s="1"/>
  <c r="F908" i="12" s="1"/>
  <c r="F909" i="12" s="1"/>
  <c r="F910" i="12" s="1"/>
  <c r="F911" i="12" s="1"/>
  <c r="F912" i="12" s="1"/>
  <c r="F913" i="12" s="1"/>
  <c r="F914" i="12" s="1"/>
  <c r="F915" i="12" s="1"/>
  <c r="F916" i="12" s="1"/>
  <c r="F917" i="12" s="1"/>
  <c r="F918" i="12" s="1"/>
  <c r="F919" i="12" s="1"/>
  <c r="F920" i="12" s="1"/>
  <c r="F921" i="12" s="1"/>
  <c r="F922" i="12" s="1"/>
  <c r="F923" i="12" s="1"/>
  <c r="F924" i="12" s="1"/>
  <c r="F925" i="12" s="1"/>
  <c r="F926" i="12" s="1"/>
  <c r="F927" i="12" s="1"/>
  <c r="F928" i="12" s="1"/>
  <c r="F929" i="12" s="1"/>
  <c r="F2" i="11"/>
  <c r="F3" i="11"/>
  <c r="F4" i="11" s="1"/>
  <c r="F5" i="11" s="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F73" i="11" s="1"/>
  <c r="F74" i="11" s="1"/>
  <c r="F75" i="11" s="1"/>
  <c r="F76" i="11" s="1"/>
  <c r="F77" i="11" s="1"/>
  <c r="F78" i="11" s="1"/>
  <c r="F79" i="11" s="1"/>
  <c r="F80" i="11" s="1"/>
  <c r="F81" i="11" s="1"/>
  <c r="F82" i="11" s="1"/>
  <c r="F83" i="11" s="1"/>
  <c r="F84" i="11" s="1"/>
  <c r="F85" i="11" s="1"/>
  <c r="F86" i="11" s="1"/>
  <c r="F87" i="11" s="1"/>
  <c r="F88" i="11" s="1"/>
  <c r="F89" i="11" s="1"/>
  <c r="F90" i="11" s="1"/>
  <c r="F91" i="11" s="1"/>
  <c r="F92" i="11" s="1"/>
  <c r="F93" i="11" s="1"/>
  <c r="F94" i="11" s="1"/>
  <c r="F95" i="11" s="1"/>
  <c r="F96" i="11" s="1"/>
  <c r="F97" i="11" s="1"/>
  <c r="F98" i="11" s="1"/>
  <c r="F99" i="11" s="1"/>
  <c r="F100" i="11" s="1"/>
  <c r="F101" i="11" s="1"/>
  <c r="F102" i="11" s="1"/>
  <c r="F103" i="11" s="1"/>
  <c r="F104" i="11" s="1"/>
  <c r="F105" i="11" s="1"/>
  <c r="F106" i="11" s="1"/>
  <c r="F107" i="11" s="1"/>
  <c r="F108" i="11" s="1"/>
  <c r="F109" i="11" s="1"/>
  <c r="F110" i="11" s="1"/>
  <c r="F111" i="11" s="1"/>
  <c r="F112" i="11" s="1"/>
  <c r="F113" i="11" s="1"/>
  <c r="F114" i="11" s="1"/>
  <c r="F115" i="11" s="1"/>
  <c r="F116" i="11" s="1"/>
  <c r="F117" i="11" s="1"/>
  <c r="F118" i="11" s="1"/>
  <c r="F119" i="11" s="1"/>
  <c r="F120" i="11" s="1"/>
  <c r="F121" i="11" s="1"/>
  <c r="F122" i="11" s="1"/>
  <c r="F123" i="11" s="1"/>
  <c r="F124" i="11" s="1"/>
  <c r="F125" i="11" s="1"/>
  <c r="F126" i="11" s="1"/>
  <c r="F127" i="11" s="1"/>
  <c r="F128" i="11" s="1"/>
  <c r="F129" i="11" s="1"/>
  <c r="F130" i="11" s="1"/>
  <c r="F131" i="11" s="1"/>
  <c r="F132" i="11" s="1"/>
  <c r="F133" i="11" s="1"/>
  <c r="F134" i="11" s="1"/>
  <c r="F135" i="11" s="1"/>
  <c r="F136" i="11" s="1"/>
  <c r="F137" i="11" s="1"/>
  <c r="F138" i="11" s="1"/>
  <c r="F139" i="11" s="1"/>
  <c r="F140" i="11" s="1"/>
  <c r="F141" i="11" s="1"/>
  <c r="F142" i="11" s="1"/>
  <c r="F143" i="11" s="1"/>
  <c r="F144" i="11" s="1"/>
  <c r="F145" i="11" s="1"/>
  <c r="F146" i="11" s="1"/>
  <c r="F147" i="11" s="1"/>
  <c r="F148" i="11" s="1"/>
  <c r="F149" i="11" s="1"/>
  <c r="F150" i="11" s="1"/>
  <c r="F151" i="11" s="1"/>
  <c r="F152" i="11" s="1"/>
  <c r="F153" i="11" s="1"/>
  <c r="F154" i="11" s="1"/>
  <c r="F155" i="11" s="1"/>
  <c r="F156" i="11" s="1"/>
  <c r="F157" i="11" s="1"/>
  <c r="F158" i="11" s="1"/>
  <c r="F159" i="11" s="1"/>
  <c r="F160" i="11" s="1"/>
  <c r="F161" i="11" s="1"/>
  <c r="F162" i="11" s="1"/>
  <c r="F163" i="11" s="1"/>
  <c r="F164" i="11" s="1"/>
  <c r="F165" i="11" s="1"/>
  <c r="F166" i="11" s="1"/>
  <c r="F167" i="11" s="1"/>
  <c r="F168" i="11" s="1"/>
  <c r="F169" i="11" s="1"/>
  <c r="F170" i="11" s="1"/>
  <c r="F171" i="11" s="1"/>
  <c r="F172" i="11" s="1"/>
  <c r="F173" i="11" s="1"/>
  <c r="F174" i="11" s="1"/>
  <c r="F175" i="11" s="1"/>
  <c r="F176" i="11" s="1"/>
  <c r="F177" i="11" s="1"/>
  <c r="F178" i="11" s="1"/>
  <c r="F179" i="11" s="1"/>
  <c r="F180" i="11" s="1"/>
  <c r="F181" i="11" s="1"/>
  <c r="F182" i="11" s="1"/>
  <c r="F183" i="11" s="1"/>
  <c r="F184" i="11" s="1"/>
  <c r="F185" i="11" s="1"/>
  <c r="F186" i="11" s="1"/>
  <c r="F187" i="11" s="1"/>
  <c r="F188" i="11" s="1"/>
  <c r="F189" i="11" s="1"/>
  <c r="F190" i="11" s="1"/>
  <c r="F191" i="11" s="1"/>
  <c r="F192" i="11" s="1"/>
  <c r="F193" i="11" s="1"/>
  <c r="F194" i="11" s="1"/>
  <c r="F195" i="11" s="1"/>
  <c r="F196" i="11" s="1"/>
  <c r="F197" i="11" s="1"/>
  <c r="F198" i="11" s="1"/>
  <c r="F199" i="11" s="1"/>
  <c r="F200" i="11" s="1"/>
  <c r="F201" i="11" s="1"/>
  <c r="F202" i="11" s="1"/>
  <c r="F203" i="11" s="1"/>
  <c r="F204" i="11" s="1"/>
  <c r="F205" i="11" s="1"/>
  <c r="F206" i="11" s="1"/>
  <c r="F207" i="11" s="1"/>
  <c r="F208" i="11" s="1"/>
  <c r="F209" i="11" s="1"/>
  <c r="F210" i="11" s="1"/>
  <c r="F211" i="11" s="1"/>
  <c r="F212" i="11" s="1"/>
  <c r="F213" i="11" s="1"/>
  <c r="F214" i="11" s="1"/>
  <c r="F215" i="11" s="1"/>
  <c r="F216" i="11" s="1"/>
  <c r="F217" i="11" s="1"/>
  <c r="F218" i="11" s="1"/>
  <c r="F219" i="11" s="1"/>
  <c r="F220" i="11" s="1"/>
  <c r="F221" i="11" s="1"/>
  <c r="F222" i="11" s="1"/>
  <c r="F223" i="11" s="1"/>
  <c r="F224" i="11" s="1"/>
  <c r="F225" i="11" s="1"/>
  <c r="F226" i="11" s="1"/>
  <c r="F227" i="11" s="1"/>
  <c r="F228" i="11" s="1"/>
  <c r="F229" i="11" s="1"/>
  <c r="F230" i="11" s="1"/>
  <c r="F231" i="11" s="1"/>
  <c r="F232" i="11" s="1"/>
  <c r="F233" i="11" s="1"/>
  <c r="F234" i="11" s="1"/>
  <c r="F235" i="11" s="1"/>
  <c r="F236" i="11" s="1"/>
  <c r="F237" i="11" s="1"/>
  <c r="F238" i="11" s="1"/>
  <c r="F239" i="11" s="1"/>
  <c r="F240" i="11" s="1"/>
  <c r="F241" i="11" s="1"/>
  <c r="F242" i="11" s="1"/>
  <c r="F243" i="11" s="1"/>
  <c r="F244" i="11" s="1"/>
  <c r="F245" i="11" s="1"/>
  <c r="F246" i="11" s="1"/>
  <c r="F247" i="11" s="1"/>
  <c r="F248" i="11" s="1"/>
  <c r="F249" i="11" s="1"/>
  <c r="F250" i="11" s="1"/>
  <c r="F251" i="11" s="1"/>
  <c r="F252" i="11" s="1"/>
  <c r="F253" i="11" s="1"/>
  <c r="F254" i="11" s="1"/>
  <c r="F255" i="11" s="1"/>
  <c r="F256" i="11" s="1"/>
  <c r="F257" i="11" s="1"/>
  <c r="F258" i="11" s="1"/>
  <c r="F259" i="11" s="1"/>
  <c r="F260" i="11" s="1"/>
  <c r="F261" i="11" s="1"/>
  <c r="F262" i="11" s="1"/>
  <c r="F263" i="11" s="1"/>
  <c r="F264" i="11" s="1"/>
  <c r="F265" i="11" s="1"/>
  <c r="F266" i="11" s="1"/>
  <c r="F267" i="11" s="1"/>
  <c r="F268" i="11" s="1"/>
  <c r="F269" i="11" s="1"/>
  <c r="F270" i="11" s="1"/>
  <c r="F271" i="11" s="1"/>
  <c r="F272" i="11" s="1"/>
  <c r="F273" i="11" s="1"/>
  <c r="F274" i="11" s="1"/>
  <c r="F275" i="11" s="1"/>
  <c r="F276" i="11" s="1"/>
  <c r="F277" i="11" s="1"/>
  <c r="F278" i="11" s="1"/>
  <c r="F279" i="11" s="1"/>
  <c r="F280" i="11" s="1"/>
  <c r="F281" i="11" s="1"/>
  <c r="F282" i="11" s="1"/>
  <c r="F283" i="11" s="1"/>
  <c r="F284" i="11" s="1"/>
  <c r="F285" i="11" s="1"/>
  <c r="F286" i="11" s="1"/>
  <c r="F287" i="11" s="1"/>
  <c r="F288" i="11" s="1"/>
  <c r="F289" i="11" s="1"/>
  <c r="F290" i="11" s="1"/>
  <c r="F291" i="11" s="1"/>
  <c r="F292" i="11" s="1"/>
  <c r="F293" i="11" s="1"/>
  <c r="F294" i="11" s="1"/>
  <c r="F295" i="11" s="1"/>
  <c r="F296" i="11" s="1"/>
  <c r="F297" i="11" s="1"/>
  <c r="F298" i="11" s="1"/>
  <c r="F299" i="11" s="1"/>
  <c r="F300" i="11" s="1"/>
  <c r="F301" i="11" s="1"/>
  <c r="F302" i="11" s="1"/>
  <c r="F303" i="11" s="1"/>
  <c r="F304" i="11" s="1"/>
  <c r="F305" i="11" s="1"/>
  <c r="F306" i="11" s="1"/>
  <c r="F307" i="11" s="1"/>
  <c r="F308" i="11" s="1"/>
  <c r="F309" i="11" s="1"/>
  <c r="F310" i="11" s="1"/>
  <c r="F311" i="11" s="1"/>
  <c r="F312" i="11" s="1"/>
  <c r="F313" i="11" s="1"/>
  <c r="F314" i="11" s="1"/>
  <c r="F315" i="11" s="1"/>
  <c r="F316" i="11" s="1"/>
  <c r="F317" i="11" s="1"/>
  <c r="F318" i="11" s="1"/>
  <c r="F319" i="11" s="1"/>
  <c r="F320" i="11" s="1"/>
  <c r="F321" i="11" s="1"/>
  <c r="F322" i="11" s="1"/>
  <c r="F323" i="11" s="1"/>
  <c r="F324" i="11" s="1"/>
  <c r="F325" i="11" s="1"/>
  <c r="F326" i="11" s="1"/>
  <c r="F327" i="11" s="1"/>
  <c r="F328" i="11" s="1"/>
  <c r="F329" i="11" s="1"/>
  <c r="F330" i="11" s="1"/>
  <c r="F331" i="11" s="1"/>
  <c r="F332" i="11" s="1"/>
  <c r="F333" i="11" s="1"/>
  <c r="F334" i="11" s="1"/>
  <c r="F335" i="11" s="1"/>
  <c r="F336" i="11" s="1"/>
  <c r="F337" i="11" s="1"/>
  <c r="F338" i="11" s="1"/>
  <c r="F339" i="11" s="1"/>
  <c r="F340" i="11" s="1"/>
  <c r="F341" i="11" s="1"/>
  <c r="F342" i="11" s="1"/>
  <c r="F343" i="11" s="1"/>
  <c r="F344" i="11" s="1"/>
  <c r="F345" i="11" s="1"/>
  <c r="F346" i="11" s="1"/>
  <c r="F347" i="11" s="1"/>
  <c r="F348" i="11" s="1"/>
  <c r="F349" i="11" s="1"/>
  <c r="F350" i="11" s="1"/>
  <c r="F351" i="11" s="1"/>
  <c r="F352" i="11" s="1"/>
  <c r="F353" i="11" s="1"/>
  <c r="F354" i="11" s="1"/>
  <c r="F355" i="11" s="1"/>
  <c r="F356" i="11" s="1"/>
  <c r="F357" i="11" s="1"/>
  <c r="F358" i="11" s="1"/>
  <c r="F359" i="11" s="1"/>
  <c r="F360" i="11" s="1"/>
  <c r="F361" i="11" s="1"/>
  <c r="F362" i="11" s="1"/>
  <c r="F363" i="11" s="1"/>
  <c r="F364" i="11" s="1"/>
  <c r="F365" i="11" s="1"/>
  <c r="F366" i="11" s="1"/>
  <c r="F367" i="11" s="1"/>
  <c r="F368" i="11" s="1"/>
  <c r="F369" i="11" s="1"/>
  <c r="F370" i="11" s="1"/>
  <c r="F371" i="11" s="1"/>
  <c r="F372" i="11" s="1"/>
  <c r="F373" i="11" s="1"/>
  <c r="F374" i="11" s="1"/>
  <c r="F375" i="11" s="1"/>
  <c r="F376" i="11" s="1"/>
  <c r="F377" i="11" s="1"/>
  <c r="F378" i="11" s="1"/>
  <c r="F379" i="11" s="1"/>
  <c r="F380" i="11" s="1"/>
  <c r="F381" i="11" s="1"/>
  <c r="F382" i="11" s="1"/>
  <c r="F383" i="11" s="1"/>
  <c r="F384" i="11" s="1"/>
  <c r="F385" i="11" s="1"/>
  <c r="F386" i="11" s="1"/>
  <c r="F387" i="11" s="1"/>
  <c r="F388" i="11" s="1"/>
  <c r="F389" i="11" s="1"/>
  <c r="F390" i="11" s="1"/>
  <c r="F391" i="11" s="1"/>
  <c r="F392" i="11" s="1"/>
  <c r="F393" i="11" s="1"/>
  <c r="F394" i="11" s="1"/>
  <c r="F395" i="11" s="1"/>
  <c r="F396" i="11" s="1"/>
  <c r="F397" i="11" s="1"/>
  <c r="F398" i="11" s="1"/>
  <c r="F399" i="11" s="1"/>
  <c r="F400" i="11" s="1"/>
  <c r="F401" i="11" s="1"/>
  <c r="F402" i="11" s="1"/>
  <c r="F403" i="11" s="1"/>
  <c r="F404" i="11" s="1"/>
  <c r="F405" i="11" s="1"/>
  <c r="F406" i="11" s="1"/>
  <c r="F407" i="11" s="1"/>
  <c r="F408" i="11" s="1"/>
  <c r="F409" i="11" s="1"/>
  <c r="F410" i="11" s="1"/>
  <c r="F411" i="11" s="1"/>
  <c r="F412" i="11" s="1"/>
  <c r="F413" i="11" s="1"/>
  <c r="F414" i="11" s="1"/>
  <c r="F415" i="11" s="1"/>
  <c r="F416" i="11" s="1"/>
  <c r="F417" i="11" s="1"/>
  <c r="F418" i="11" s="1"/>
  <c r="F419" i="11" s="1"/>
  <c r="F420" i="11" s="1"/>
  <c r="F421" i="11" s="1"/>
  <c r="F422" i="11" s="1"/>
  <c r="F423" i="11" s="1"/>
  <c r="F424" i="11" s="1"/>
  <c r="F425" i="11" s="1"/>
  <c r="F426" i="11" s="1"/>
  <c r="F427" i="11" s="1"/>
  <c r="F428" i="11" s="1"/>
  <c r="F429" i="11" s="1"/>
  <c r="F430" i="11" s="1"/>
  <c r="F431" i="11" s="1"/>
  <c r="F432" i="11" s="1"/>
  <c r="F433" i="11" s="1"/>
  <c r="F434" i="11" s="1"/>
  <c r="F435" i="11" s="1"/>
  <c r="F436" i="11" s="1"/>
  <c r="F437" i="11" s="1"/>
  <c r="F438" i="11" s="1"/>
  <c r="F439" i="11" s="1"/>
  <c r="F440" i="11" s="1"/>
  <c r="F441" i="11" s="1"/>
  <c r="F442" i="11" s="1"/>
  <c r="F443" i="11" s="1"/>
  <c r="F444" i="11" s="1"/>
  <c r="F445" i="11" s="1"/>
  <c r="F446" i="11" s="1"/>
  <c r="F447" i="11" s="1"/>
  <c r="F448" i="11" s="1"/>
  <c r="F449" i="11" s="1"/>
  <c r="F450" i="11" s="1"/>
  <c r="F451" i="11" s="1"/>
  <c r="F452" i="11" s="1"/>
  <c r="F453" i="11" s="1"/>
  <c r="F454" i="11" s="1"/>
  <c r="F455" i="11" s="1"/>
  <c r="F456" i="11" s="1"/>
  <c r="F457" i="11" s="1"/>
  <c r="F458" i="11" s="1"/>
  <c r="F459" i="11" s="1"/>
  <c r="F460" i="11" s="1"/>
  <c r="F461" i="11" s="1"/>
  <c r="F462" i="11" s="1"/>
  <c r="F463" i="11" s="1"/>
  <c r="F464" i="11" s="1"/>
  <c r="F465" i="11" s="1"/>
  <c r="F466" i="11" s="1"/>
  <c r="F467" i="11" s="1"/>
  <c r="F468" i="11" s="1"/>
  <c r="F469" i="11" s="1"/>
  <c r="F470" i="11" s="1"/>
  <c r="F471" i="11" s="1"/>
  <c r="F472" i="11" s="1"/>
  <c r="F473" i="11" s="1"/>
  <c r="F474" i="11" s="1"/>
  <c r="F475" i="11" s="1"/>
  <c r="F476" i="11" s="1"/>
  <c r="F477" i="11" s="1"/>
  <c r="F478" i="11" s="1"/>
  <c r="F479" i="11" s="1"/>
  <c r="F480" i="11" s="1"/>
  <c r="F481" i="11" s="1"/>
  <c r="F482" i="11" s="1"/>
  <c r="F483" i="11" s="1"/>
  <c r="F484" i="11" s="1"/>
  <c r="F485" i="11" s="1"/>
  <c r="F486" i="11" s="1"/>
  <c r="F487" i="11" s="1"/>
  <c r="F488" i="11" s="1"/>
  <c r="F489" i="11" s="1"/>
  <c r="F490" i="11" s="1"/>
  <c r="F491" i="11" s="1"/>
  <c r="F492" i="11" s="1"/>
  <c r="F493" i="11" s="1"/>
  <c r="F494" i="11" s="1"/>
  <c r="F495" i="11" s="1"/>
  <c r="F496" i="11" s="1"/>
  <c r="F497" i="11" s="1"/>
  <c r="F498" i="11" s="1"/>
  <c r="F499" i="11" s="1"/>
  <c r="F500" i="11" s="1"/>
  <c r="F501" i="11" s="1"/>
  <c r="F502" i="11" s="1"/>
  <c r="F503" i="11" s="1"/>
  <c r="F504" i="11" s="1"/>
  <c r="F505" i="11" s="1"/>
  <c r="F506" i="11" s="1"/>
  <c r="F507" i="11" s="1"/>
  <c r="F508" i="11" s="1"/>
  <c r="F509" i="11" s="1"/>
  <c r="F510" i="11" s="1"/>
  <c r="F511" i="11" s="1"/>
  <c r="F512" i="11" s="1"/>
  <c r="F513" i="11" s="1"/>
  <c r="F514" i="11" s="1"/>
  <c r="F515" i="11" s="1"/>
  <c r="F516" i="11" s="1"/>
  <c r="F517" i="11" s="1"/>
  <c r="F518" i="11" s="1"/>
  <c r="F519" i="11" s="1"/>
  <c r="F520" i="11" s="1"/>
  <c r="F521" i="11" s="1"/>
  <c r="F522" i="11" s="1"/>
  <c r="F523" i="11" s="1"/>
  <c r="F524" i="11" s="1"/>
  <c r="F525" i="11" s="1"/>
  <c r="F526" i="11" s="1"/>
  <c r="F527" i="11" s="1"/>
  <c r="F528" i="11" s="1"/>
  <c r="F529" i="11" s="1"/>
  <c r="F530" i="11" s="1"/>
  <c r="F531" i="11" s="1"/>
  <c r="F532" i="11" s="1"/>
  <c r="F533" i="11" s="1"/>
  <c r="F534" i="11" s="1"/>
  <c r="F535" i="11" s="1"/>
  <c r="F536" i="11" s="1"/>
  <c r="F537" i="11" s="1"/>
  <c r="F538" i="11" s="1"/>
  <c r="F539" i="11" s="1"/>
  <c r="F540" i="11" s="1"/>
  <c r="F541" i="11" s="1"/>
  <c r="F542" i="11" s="1"/>
  <c r="F543" i="11" s="1"/>
  <c r="F544" i="11" s="1"/>
  <c r="F545" i="11" s="1"/>
  <c r="F546" i="11" s="1"/>
  <c r="F547" i="11" s="1"/>
  <c r="F548" i="11" s="1"/>
  <c r="F549" i="11" s="1"/>
  <c r="F550" i="11" s="1"/>
  <c r="F551" i="11" s="1"/>
  <c r="F552" i="11" s="1"/>
  <c r="F553" i="11" s="1"/>
  <c r="F554" i="11" s="1"/>
  <c r="F555" i="11" s="1"/>
  <c r="F556" i="11" s="1"/>
  <c r="F557" i="11" s="1"/>
  <c r="F558" i="11" s="1"/>
  <c r="F559" i="11" s="1"/>
  <c r="F560" i="11" s="1"/>
  <c r="F561" i="11" s="1"/>
  <c r="F562" i="11" s="1"/>
  <c r="F563" i="11" s="1"/>
  <c r="F564" i="11" s="1"/>
  <c r="F565" i="11" s="1"/>
  <c r="F566" i="11" s="1"/>
  <c r="F567" i="11" s="1"/>
  <c r="F568" i="11" s="1"/>
  <c r="F569" i="11" s="1"/>
  <c r="F570" i="11" s="1"/>
  <c r="F571" i="11" s="1"/>
  <c r="F572" i="11" s="1"/>
  <c r="F573" i="11" s="1"/>
  <c r="F574" i="11" s="1"/>
  <c r="F575" i="11" s="1"/>
  <c r="F576" i="11" s="1"/>
  <c r="F577" i="11" s="1"/>
  <c r="F578" i="11" s="1"/>
  <c r="F579" i="11" s="1"/>
  <c r="F580" i="11" s="1"/>
  <c r="F581" i="11" s="1"/>
  <c r="F582" i="11" s="1"/>
  <c r="F583" i="11" s="1"/>
  <c r="F584" i="11" s="1"/>
  <c r="F585" i="11" s="1"/>
  <c r="F586" i="11" s="1"/>
  <c r="F587" i="11" s="1"/>
  <c r="F588" i="11" s="1"/>
  <c r="F589" i="11" s="1"/>
  <c r="F590" i="11" s="1"/>
  <c r="F591" i="11" s="1"/>
  <c r="F592" i="11" s="1"/>
  <c r="F593" i="11" s="1"/>
  <c r="F594" i="11" s="1"/>
  <c r="F595" i="11" s="1"/>
  <c r="F596" i="11" s="1"/>
  <c r="F597" i="11" s="1"/>
  <c r="F598" i="11" s="1"/>
  <c r="F599" i="11" s="1"/>
  <c r="F600" i="11" s="1"/>
  <c r="F601" i="11" s="1"/>
  <c r="F602" i="11" s="1"/>
  <c r="F603" i="11" s="1"/>
  <c r="F604" i="11" s="1"/>
  <c r="F605" i="11" s="1"/>
  <c r="F606" i="11" s="1"/>
  <c r="F607" i="11" s="1"/>
  <c r="F608" i="11" s="1"/>
  <c r="F609" i="11" s="1"/>
  <c r="F610" i="11" s="1"/>
  <c r="F611" i="11" s="1"/>
  <c r="F612" i="11" s="1"/>
  <c r="F613" i="11" s="1"/>
  <c r="F614" i="11" s="1"/>
  <c r="F615" i="11" s="1"/>
  <c r="F616" i="11" s="1"/>
  <c r="F617" i="11" s="1"/>
  <c r="F618" i="11" s="1"/>
  <c r="F619" i="11" s="1"/>
  <c r="F620" i="11" s="1"/>
  <c r="F621" i="11" s="1"/>
  <c r="F622" i="11" s="1"/>
  <c r="F623" i="11" s="1"/>
  <c r="F624" i="11" s="1"/>
  <c r="F625" i="11" s="1"/>
  <c r="F626" i="11" s="1"/>
  <c r="F627" i="11" s="1"/>
  <c r="F628" i="11" s="1"/>
  <c r="F629" i="11" s="1"/>
  <c r="F630" i="11" s="1"/>
  <c r="F631" i="11" s="1"/>
  <c r="F632" i="11" s="1"/>
  <c r="F633" i="11" s="1"/>
  <c r="F634" i="11" s="1"/>
  <c r="F635" i="11" s="1"/>
  <c r="F636" i="11" s="1"/>
  <c r="F637" i="11" s="1"/>
  <c r="F638" i="11" s="1"/>
  <c r="F639" i="11" s="1"/>
  <c r="F640" i="11" s="1"/>
  <c r="F641" i="11" s="1"/>
  <c r="F642" i="11" s="1"/>
  <c r="F643" i="11" s="1"/>
  <c r="F644" i="11" s="1"/>
  <c r="F645" i="11" s="1"/>
  <c r="F646" i="11" s="1"/>
  <c r="F647" i="11" s="1"/>
  <c r="F648" i="11" s="1"/>
  <c r="F649" i="11" s="1"/>
  <c r="F650" i="11" s="1"/>
  <c r="F651" i="11" s="1"/>
  <c r="F652" i="11" s="1"/>
  <c r="F653" i="11" s="1"/>
  <c r="F654" i="11" s="1"/>
  <c r="F655" i="11" s="1"/>
  <c r="F656" i="11" s="1"/>
  <c r="F657" i="11" s="1"/>
  <c r="F658" i="11" s="1"/>
  <c r="F659" i="11" s="1"/>
  <c r="F660" i="11" s="1"/>
  <c r="F661" i="11" s="1"/>
  <c r="F662" i="11" s="1"/>
  <c r="F663" i="11" s="1"/>
  <c r="F664" i="11" s="1"/>
  <c r="F665" i="11" s="1"/>
  <c r="F666" i="11" s="1"/>
  <c r="F667" i="11" s="1"/>
  <c r="F668" i="11" s="1"/>
  <c r="F669" i="11" s="1"/>
  <c r="F670" i="11" s="1"/>
  <c r="F671" i="11" s="1"/>
  <c r="F672" i="11" s="1"/>
  <c r="F673" i="11" s="1"/>
  <c r="F674" i="11" s="1"/>
  <c r="F675" i="11" s="1"/>
  <c r="F676" i="11" s="1"/>
  <c r="F677" i="11" s="1"/>
  <c r="F678" i="11" s="1"/>
  <c r="F679" i="11" s="1"/>
  <c r="F680" i="11" s="1"/>
  <c r="F681" i="11" s="1"/>
  <c r="F682" i="11" s="1"/>
  <c r="F683" i="11" s="1"/>
  <c r="F684" i="11" s="1"/>
  <c r="F685" i="11" s="1"/>
  <c r="F686" i="11" s="1"/>
  <c r="F687" i="11" s="1"/>
  <c r="F688" i="11" s="1"/>
  <c r="F689" i="11" s="1"/>
  <c r="F690" i="11" s="1"/>
  <c r="F691" i="11" s="1"/>
  <c r="F692" i="11" s="1"/>
  <c r="F693" i="11" s="1"/>
  <c r="F694" i="11" s="1"/>
  <c r="F695" i="11" s="1"/>
  <c r="F696" i="11" s="1"/>
  <c r="F697" i="11" s="1"/>
  <c r="F698" i="11" s="1"/>
  <c r="F699" i="11" s="1"/>
  <c r="F700" i="11" s="1"/>
  <c r="F701" i="11" s="1"/>
  <c r="F702" i="11" s="1"/>
  <c r="F703" i="11" s="1"/>
  <c r="F704" i="11" s="1"/>
  <c r="F705" i="11" s="1"/>
  <c r="F706" i="11" s="1"/>
  <c r="F707" i="11" s="1"/>
  <c r="F708" i="11" s="1"/>
  <c r="F709" i="11" s="1"/>
  <c r="F710" i="11" s="1"/>
  <c r="F711" i="11" s="1"/>
  <c r="F712" i="11" s="1"/>
  <c r="F713" i="11" s="1"/>
  <c r="F714" i="11" s="1"/>
  <c r="F715" i="11" s="1"/>
  <c r="F716" i="11" s="1"/>
  <c r="F717" i="11" s="1"/>
  <c r="F718" i="11" s="1"/>
  <c r="F719" i="11" s="1"/>
  <c r="F720" i="11" s="1"/>
  <c r="F721" i="11" s="1"/>
  <c r="F722" i="11" s="1"/>
  <c r="F723" i="11" s="1"/>
  <c r="F724" i="11" s="1"/>
  <c r="F725" i="11" s="1"/>
  <c r="F726" i="11" s="1"/>
  <c r="F727" i="11" s="1"/>
  <c r="F728" i="11" s="1"/>
  <c r="F729" i="11" s="1"/>
  <c r="F730" i="11" s="1"/>
  <c r="F731" i="11" s="1"/>
  <c r="F732" i="11" s="1"/>
  <c r="F733" i="11" s="1"/>
  <c r="F734" i="11" s="1"/>
  <c r="F735" i="11" s="1"/>
  <c r="F736" i="11" s="1"/>
  <c r="F737" i="11" s="1"/>
  <c r="F738" i="11" s="1"/>
  <c r="F739" i="11" s="1"/>
  <c r="F740" i="11" s="1"/>
  <c r="F741" i="11" s="1"/>
  <c r="F742" i="11" s="1"/>
  <c r="F743" i="11" s="1"/>
  <c r="F744" i="11" s="1"/>
  <c r="F745" i="11" s="1"/>
  <c r="F746" i="11" s="1"/>
  <c r="F747" i="11" s="1"/>
  <c r="F748" i="11" s="1"/>
  <c r="F749" i="11" s="1"/>
  <c r="F750" i="11" s="1"/>
  <c r="F751" i="11" s="1"/>
  <c r="F752" i="11" s="1"/>
  <c r="F753" i="11" s="1"/>
  <c r="F754" i="11" s="1"/>
  <c r="F755" i="11" s="1"/>
  <c r="F756" i="11" s="1"/>
  <c r="F757" i="11" s="1"/>
  <c r="F758" i="11" s="1"/>
  <c r="F759" i="11" s="1"/>
  <c r="F760" i="11" s="1"/>
  <c r="F761" i="11" s="1"/>
  <c r="F762" i="11" s="1"/>
  <c r="F763" i="11" s="1"/>
  <c r="F764" i="11" s="1"/>
  <c r="F765" i="11" s="1"/>
  <c r="F766" i="11" s="1"/>
  <c r="F767" i="11" s="1"/>
  <c r="F768" i="11" s="1"/>
  <c r="F769" i="11" s="1"/>
  <c r="F770" i="11" s="1"/>
  <c r="F771" i="11" s="1"/>
  <c r="F772" i="11" s="1"/>
  <c r="F773" i="11" s="1"/>
  <c r="F774" i="11" s="1"/>
  <c r="F775" i="11" s="1"/>
  <c r="F776" i="11" s="1"/>
  <c r="F777" i="11" s="1"/>
  <c r="F778" i="11" s="1"/>
  <c r="F779" i="11" s="1"/>
  <c r="F780" i="11" s="1"/>
  <c r="F781" i="11" s="1"/>
  <c r="F782" i="11" s="1"/>
  <c r="F783" i="11" s="1"/>
  <c r="F784" i="11" s="1"/>
  <c r="F785" i="11" s="1"/>
  <c r="F786" i="11" s="1"/>
  <c r="F787" i="11" s="1"/>
  <c r="F788" i="11" s="1"/>
  <c r="F789" i="11" s="1"/>
  <c r="F790" i="11" s="1"/>
  <c r="F791" i="11" s="1"/>
  <c r="F792" i="11" s="1"/>
  <c r="F793" i="11" s="1"/>
  <c r="F794" i="11" s="1"/>
  <c r="F795" i="11" s="1"/>
  <c r="F796" i="11" s="1"/>
  <c r="F797" i="11" s="1"/>
  <c r="F798" i="11" s="1"/>
  <c r="F799" i="11" s="1"/>
  <c r="F800" i="11" s="1"/>
  <c r="F801" i="11" s="1"/>
  <c r="F802" i="11" s="1"/>
  <c r="F803" i="11" s="1"/>
  <c r="F804" i="11" s="1"/>
  <c r="F805" i="11" s="1"/>
  <c r="F806" i="11" s="1"/>
  <c r="F807" i="11" s="1"/>
  <c r="F808" i="11" s="1"/>
  <c r="F809" i="11" s="1"/>
  <c r="F810" i="11" s="1"/>
  <c r="F811" i="11" s="1"/>
  <c r="F812" i="11" s="1"/>
  <c r="F813" i="11" s="1"/>
  <c r="F814" i="11" s="1"/>
  <c r="F815" i="11" s="1"/>
  <c r="F816" i="11" s="1"/>
  <c r="F817" i="11" s="1"/>
  <c r="F818" i="11" s="1"/>
  <c r="F819" i="11" s="1"/>
  <c r="F820" i="11" s="1"/>
  <c r="F821" i="11" s="1"/>
  <c r="F822" i="11" s="1"/>
  <c r="F823" i="11" s="1"/>
  <c r="F824" i="11" s="1"/>
  <c r="F825" i="11" s="1"/>
  <c r="F826" i="11" s="1"/>
  <c r="F827" i="11" s="1"/>
  <c r="F828" i="11" s="1"/>
  <c r="F829" i="11" s="1"/>
  <c r="F830" i="11" s="1"/>
  <c r="F831" i="11" s="1"/>
  <c r="F832" i="11" s="1"/>
  <c r="F833" i="11" s="1"/>
  <c r="F834" i="11" s="1"/>
  <c r="F835" i="11" s="1"/>
  <c r="F836" i="11" s="1"/>
  <c r="F837" i="11" s="1"/>
  <c r="F838" i="11" s="1"/>
  <c r="F839" i="11" s="1"/>
  <c r="F840" i="11" s="1"/>
  <c r="F841" i="11" s="1"/>
  <c r="F842" i="11" s="1"/>
  <c r="F843" i="11" s="1"/>
  <c r="F844" i="11" s="1"/>
  <c r="F845" i="11" s="1"/>
  <c r="F846" i="11" s="1"/>
  <c r="F847" i="11" s="1"/>
  <c r="F848" i="11" s="1"/>
  <c r="F849" i="11" s="1"/>
  <c r="F850" i="11" s="1"/>
  <c r="F851" i="11" s="1"/>
  <c r="F852" i="11" s="1"/>
  <c r="F853" i="11" s="1"/>
  <c r="F854" i="11" s="1"/>
  <c r="F855" i="11" s="1"/>
  <c r="F856" i="11" s="1"/>
  <c r="F857" i="11" s="1"/>
  <c r="F858" i="11" s="1"/>
  <c r="F859" i="11" s="1"/>
  <c r="F860" i="11" s="1"/>
  <c r="F861" i="11" s="1"/>
  <c r="F862" i="11" s="1"/>
  <c r="F863" i="11" s="1"/>
  <c r="F864" i="11" s="1"/>
  <c r="F865" i="11" s="1"/>
  <c r="F866" i="11" s="1"/>
  <c r="F867" i="11" s="1"/>
  <c r="F868" i="11" s="1"/>
  <c r="F869" i="11" s="1"/>
  <c r="F870" i="11" s="1"/>
  <c r="F871" i="11" s="1"/>
  <c r="F872" i="11" s="1"/>
  <c r="F873" i="11" s="1"/>
  <c r="F874" i="11" s="1"/>
  <c r="F875" i="11" s="1"/>
  <c r="F876" i="11" s="1"/>
  <c r="F877" i="11" s="1"/>
  <c r="F878" i="11" s="1"/>
  <c r="F879" i="11" s="1"/>
  <c r="F880" i="11" s="1"/>
  <c r="F881" i="11" s="1"/>
  <c r="F882" i="11" s="1"/>
  <c r="F883" i="11" s="1"/>
  <c r="F884" i="11" s="1"/>
  <c r="F885" i="11" s="1"/>
  <c r="F886" i="11" s="1"/>
  <c r="F887" i="11" s="1"/>
  <c r="F888" i="11" s="1"/>
  <c r="F889" i="11" s="1"/>
  <c r="F890" i="11" s="1"/>
  <c r="F891" i="11" s="1"/>
  <c r="F892" i="11" s="1"/>
  <c r="F893" i="11" s="1"/>
  <c r="F894" i="11" s="1"/>
  <c r="F895" i="11" s="1"/>
  <c r="F896" i="11" s="1"/>
  <c r="F897" i="11" s="1"/>
  <c r="F898" i="11" s="1"/>
  <c r="F899" i="11" s="1"/>
  <c r="F900" i="11" s="1"/>
  <c r="F901" i="11" s="1"/>
  <c r="F902" i="11" s="1"/>
  <c r="F903" i="11" s="1"/>
  <c r="F904" i="11" s="1"/>
  <c r="F905" i="11" s="1"/>
  <c r="F906" i="11" s="1"/>
  <c r="F907" i="11" s="1"/>
  <c r="F908" i="11" s="1"/>
  <c r="F909" i="11" s="1"/>
  <c r="F910" i="11" s="1"/>
  <c r="F911" i="11" s="1"/>
  <c r="F912" i="11" s="1"/>
  <c r="F913" i="11" s="1"/>
  <c r="F914" i="11" s="1"/>
  <c r="F915" i="11" s="1"/>
  <c r="F916" i="11" s="1"/>
  <c r="F917" i="11" s="1"/>
  <c r="F918" i="11" s="1"/>
  <c r="F919" i="11" s="1"/>
  <c r="F920" i="11" s="1"/>
  <c r="F921" i="11" s="1"/>
  <c r="F922" i="11" s="1"/>
  <c r="F923" i="11" s="1"/>
  <c r="F924" i="11" s="1"/>
  <c r="F925" i="11" s="1"/>
  <c r="F926" i="11" s="1"/>
  <c r="F927" i="11" s="1"/>
  <c r="F928" i="11" s="1"/>
  <c r="F929" i="11" s="1"/>
  <c r="F2" i="10"/>
  <c r="F3" i="10" s="1"/>
  <c r="F4" i="10" s="1"/>
  <c r="F5" i="10" s="1"/>
  <c r="F6" i="10" s="1"/>
  <c r="F7" i="10" s="1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F159" i="10" s="1"/>
  <c r="F160" i="10" s="1"/>
  <c r="F161" i="10" s="1"/>
  <c r="F162" i="10" s="1"/>
  <c r="F163" i="10" s="1"/>
  <c r="F164" i="10" s="1"/>
  <c r="F165" i="10" s="1"/>
  <c r="F166" i="10" s="1"/>
  <c r="F167" i="10" s="1"/>
  <c r="F168" i="10" s="1"/>
  <c r="F169" i="10" s="1"/>
  <c r="F170" i="10" s="1"/>
  <c r="F171" i="10" s="1"/>
  <c r="F172" i="10" s="1"/>
  <c r="F173" i="10" s="1"/>
  <c r="F174" i="10" s="1"/>
  <c r="F175" i="10" s="1"/>
  <c r="F176" i="10" s="1"/>
  <c r="F177" i="10" s="1"/>
  <c r="F178" i="10" s="1"/>
  <c r="F179" i="10" s="1"/>
  <c r="F180" i="10" s="1"/>
  <c r="F181" i="10" s="1"/>
  <c r="F182" i="10" s="1"/>
  <c r="F183" i="10" s="1"/>
  <c r="F184" i="10" s="1"/>
  <c r="F185" i="10" s="1"/>
  <c r="F186" i="10" s="1"/>
  <c r="F187" i="10" s="1"/>
  <c r="F188" i="10" s="1"/>
  <c r="F189" i="10" s="1"/>
  <c r="F190" i="10" s="1"/>
  <c r="F191" i="10" s="1"/>
  <c r="F192" i="10" s="1"/>
  <c r="F193" i="10" s="1"/>
  <c r="F194" i="10" s="1"/>
  <c r="F195" i="10" s="1"/>
  <c r="F196" i="10" s="1"/>
  <c r="F197" i="10" s="1"/>
  <c r="F198" i="10" s="1"/>
  <c r="F199" i="10" s="1"/>
  <c r="F200" i="10" s="1"/>
  <c r="F201" i="10" s="1"/>
  <c r="F202" i="10" s="1"/>
  <c r="F203" i="10" s="1"/>
  <c r="F204" i="10" s="1"/>
  <c r="F205" i="10" s="1"/>
  <c r="F206" i="10" s="1"/>
  <c r="F207" i="10" s="1"/>
  <c r="F208" i="10" s="1"/>
  <c r="F209" i="10" s="1"/>
  <c r="F210" i="10" s="1"/>
  <c r="F211" i="10" s="1"/>
  <c r="F212" i="10" s="1"/>
  <c r="F213" i="10" s="1"/>
  <c r="F214" i="10" s="1"/>
  <c r="F215" i="10" s="1"/>
  <c r="F216" i="10" s="1"/>
  <c r="F217" i="10" s="1"/>
  <c r="F218" i="10" s="1"/>
  <c r="F219" i="10" s="1"/>
  <c r="F220" i="10" s="1"/>
  <c r="F221" i="10" s="1"/>
  <c r="F222" i="10" s="1"/>
  <c r="F223" i="10" s="1"/>
  <c r="F224" i="10" s="1"/>
  <c r="F225" i="10" s="1"/>
  <c r="F226" i="10" s="1"/>
  <c r="F227" i="10" s="1"/>
  <c r="F228" i="10" s="1"/>
  <c r="F229" i="10" s="1"/>
  <c r="F230" i="10" s="1"/>
  <c r="F231" i="10" s="1"/>
  <c r="F232" i="10" s="1"/>
  <c r="F233" i="10" s="1"/>
  <c r="F234" i="10" s="1"/>
  <c r="F235" i="10" s="1"/>
  <c r="F236" i="10" s="1"/>
  <c r="F237" i="10" s="1"/>
  <c r="F238" i="10" s="1"/>
  <c r="F239" i="10" s="1"/>
  <c r="F240" i="10" s="1"/>
  <c r="F241" i="10" s="1"/>
  <c r="F242" i="10" s="1"/>
  <c r="F243" i="10" s="1"/>
  <c r="F244" i="10" s="1"/>
  <c r="F245" i="10" s="1"/>
  <c r="F246" i="10" s="1"/>
  <c r="F247" i="10" s="1"/>
  <c r="F248" i="10" s="1"/>
  <c r="F249" i="10" s="1"/>
  <c r="F250" i="10" s="1"/>
  <c r="F251" i="10" s="1"/>
  <c r="F252" i="10" s="1"/>
  <c r="F253" i="10" s="1"/>
  <c r="F254" i="10" s="1"/>
  <c r="F255" i="10" s="1"/>
  <c r="F256" i="10" s="1"/>
  <c r="F257" i="10" s="1"/>
  <c r="F258" i="10" s="1"/>
  <c r="F259" i="10" s="1"/>
  <c r="F260" i="10" s="1"/>
  <c r="F261" i="10" s="1"/>
  <c r="F262" i="10" s="1"/>
  <c r="F263" i="10" s="1"/>
  <c r="F264" i="10" s="1"/>
  <c r="F265" i="10" s="1"/>
  <c r="F266" i="10" s="1"/>
  <c r="F267" i="10" s="1"/>
  <c r="F268" i="10" s="1"/>
  <c r="F269" i="10" s="1"/>
  <c r="F270" i="10" s="1"/>
  <c r="F271" i="10" s="1"/>
  <c r="F272" i="10" s="1"/>
  <c r="F273" i="10" s="1"/>
  <c r="F274" i="10" s="1"/>
  <c r="F275" i="10" s="1"/>
  <c r="F276" i="10" s="1"/>
  <c r="F277" i="10" s="1"/>
  <c r="F278" i="10" s="1"/>
  <c r="F279" i="10" s="1"/>
  <c r="F280" i="10" s="1"/>
  <c r="F281" i="10" s="1"/>
  <c r="F282" i="10" s="1"/>
  <c r="F283" i="10" s="1"/>
  <c r="F284" i="10" s="1"/>
  <c r="F285" i="10" s="1"/>
  <c r="F286" i="10" s="1"/>
  <c r="F287" i="10" s="1"/>
  <c r="F288" i="10" s="1"/>
  <c r="F289" i="10" s="1"/>
  <c r="F290" i="10" s="1"/>
  <c r="F291" i="10" s="1"/>
  <c r="F292" i="10" s="1"/>
  <c r="F293" i="10" s="1"/>
  <c r="F294" i="10" s="1"/>
  <c r="F295" i="10" s="1"/>
  <c r="F296" i="10" s="1"/>
  <c r="F297" i="10" s="1"/>
  <c r="F298" i="10" s="1"/>
  <c r="F299" i="10" s="1"/>
  <c r="F300" i="10" s="1"/>
  <c r="F301" i="10" s="1"/>
  <c r="F302" i="10" s="1"/>
  <c r="F303" i="10" s="1"/>
  <c r="F304" i="10" s="1"/>
  <c r="F305" i="10" s="1"/>
  <c r="F306" i="10" s="1"/>
  <c r="F307" i="10" s="1"/>
  <c r="F308" i="10" s="1"/>
  <c r="F309" i="10" s="1"/>
  <c r="F310" i="10" s="1"/>
  <c r="F311" i="10" s="1"/>
  <c r="F312" i="10" s="1"/>
  <c r="F313" i="10" s="1"/>
  <c r="F314" i="10" s="1"/>
  <c r="F315" i="10" s="1"/>
  <c r="F316" i="10" s="1"/>
  <c r="F317" i="10" s="1"/>
  <c r="F318" i="10" s="1"/>
  <c r="F319" i="10" s="1"/>
  <c r="F320" i="10" s="1"/>
  <c r="F321" i="10" s="1"/>
  <c r="F322" i="10" s="1"/>
  <c r="F323" i="10" s="1"/>
  <c r="F324" i="10" s="1"/>
  <c r="F325" i="10" s="1"/>
  <c r="F326" i="10" s="1"/>
  <c r="F327" i="10" s="1"/>
  <c r="F328" i="10" s="1"/>
  <c r="F329" i="10" s="1"/>
  <c r="F330" i="10" s="1"/>
  <c r="F331" i="10" s="1"/>
  <c r="F332" i="10" s="1"/>
  <c r="F333" i="10" s="1"/>
  <c r="F334" i="10" s="1"/>
  <c r="F335" i="10" s="1"/>
  <c r="F336" i="10" s="1"/>
  <c r="F337" i="10" s="1"/>
  <c r="F338" i="10" s="1"/>
  <c r="F339" i="10" s="1"/>
  <c r="F340" i="10" s="1"/>
  <c r="F341" i="10" s="1"/>
  <c r="F342" i="10" s="1"/>
  <c r="F343" i="10" s="1"/>
  <c r="F344" i="10" s="1"/>
  <c r="F345" i="10" s="1"/>
  <c r="F346" i="10" s="1"/>
  <c r="F347" i="10" s="1"/>
  <c r="F348" i="10" s="1"/>
  <c r="F349" i="10" s="1"/>
  <c r="F350" i="10" s="1"/>
  <c r="F351" i="10" s="1"/>
  <c r="F352" i="10" s="1"/>
  <c r="F353" i="10" s="1"/>
  <c r="F354" i="10" s="1"/>
  <c r="F355" i="10" s="1"/>
  <c r="F356" i="10" s="1"/>
  <c r="F357" i="10" s="1"/>
  <c r="F358" i="10" s="1"/>
  <c r="F359" i="10" s="1"/>
  <c r="F360" i="10" s="1"/>
  <c r="F361" i="10" s="1"/>
  <c r="F362" i="10" s="1"/>
  <c r="F363" i="10" s="1"/>
  <c r="F364" i="10" s="1"/>
  <c r="F365" i="10" s="1"/>
  <c r="F366" i="10" s="1"/>
  <c r="F367" i="10" s="1"/>
  <c r="F368" i="10" s="1"/>
  <c r="F369" i="10" s="1"/>
  <c r="F370" i="10" s="1"/>
  <c r="F371" i="10" s="1"/>
  <c r="F372" i="10" s="1"/>
  <c r="F373" i="10" s="1"/>
  <c r="F374" i="10" s="1"/>
  <c r="F375" i="10" s="1"/>
  <c r="F376" i="10" s="1"/>
  <c r="F377" i="10" s="1"/>
  <c r="F378" i="10" s="1"/>
  <c r="F379" i="10" s="1"/>
  <c r="F380" i="10" s="1"/>
  <c r="F381" i="10" s="1"/>
  <c r="F382" i="10" s="1"/>
  <c r="F383" i="10" s="1"/>
  <c r="F384" i="10" s="1"/>
  <c r="F385" i="10" s="1"/>
  <c r="F386" i="10" s="1"/>
  <c r="F387" i="10" s="1"/>
  <c r="F388" i="10" s="1"/>
  <c r="F389" i="10" s="1"/>
  <c r="F390" i="10" s="1"/>
  <c r="F391" i="10" s="1"/>
  <c r="F392" i="10" s="1"/>
  <c r="F393" i="10" s="1"/>
  <c r="F394" i="10" s="1"/>
  <c r="F395" i="10" s="1"/>
  <c r="F396" i="10" s="1"/>
  <c r="F397" i="10" s="1"/>
  <c r="F398" i="10" s="1"/>
  <c r="F399" i="10" s="1"/>
  <c r="F400" i="10" s="1"/>
  <c r="F401" i="10" s="1"/>
  <c r="F402" i="10" s="1"/>
  <c r="F403" i="10" s="1"/>
  <c r="F404" i="10" s="1"/>
  <c r="F405" i="10" s="1"/>
  <c r="F406" i="10" s="1"/>
  <c r="F407" i="10" s="1"/>
  <c r="F408" i="10" s="1"/>
  <c r="F409" i="10" s="1"/>
  <c r="F410" i="10" s="1"/>
  <c r="F411" i="10" s="1"/>
  <c r="F412" i="10" s="1"/>
  <c r="F413" i="10" s="1"/>
  <c r="F414" i="10" s="1"/>
  <c r="F415" i="10" s="1"/>
  <c r="F416" i="10" s="1"/>
  <c r="F417" i="10" s="1"/>
  <c r="F418" i="10" s="1"/>
  <c r="F419" i="10" s="1"/>
  <c r="F420" i="10" s="1"/>
  <c r="F421" i="10" s="1"/>
  <c r="F422" i="10" s="1"/>
  <c r="F423" i="10" s="1"/>
  <c r="F424" i="10" s="1"/>
  <c r="F425" i="10" s="1"/>
  <c r="F426" i="10" s="1"/>
  <c r="F427" i="10" s="1"/>
  <c r="F428" i="10" s="1"/>
  <c r="F429" i="10" s="1"/>
  <c r="F430" i="10" s="1"/>
  <c r="F431" i="10" s="1"/>
  <c r="F432" i="10" s="1"/>
  <c r="F433" i="10" s="1"/>
  <c r="F434" i="10" s="1"/>
  <c r="F435" i="10" s="1"/>
  <c r="F436" i="10" s="1"/>
  <c r="F437" i="10" s="1"/>
  <c r="F438" i="10" s="1"/>
  <c r="F439" i="10" s="1"/>
  <c r="F440" i="10" s="1"/>
  <c r="F441" i="10" s="1"/>
  <c r="F442" i="10" s="1"/>
  <c r="F443" i="10" s="1"/>
  <c r="F444" i="10" s="1"/>
  <c r="F445" i="10" s="1"/>
  <c r="F446" i="10" s="1"/>
  <c r="F447" i="10" s="1"/>
  <c r="F448" i="10" s="1"/>
  <c r="F449" i="10" s="1"/>
  <c r="F450" i="10" s="1"/>
  <c r="F451" i="10" s="1"/>
  <c r="F452" i="10" s="1"/>
  <c r="F453" i="10" s="1"/>
  <c r="F454" i="10" s="1"/>
  <c r="F455" i="10" s="1"/>
  <c r="F456" i="10" s="1"/>
  <c r="F457" i="10" s="1"/>
  <c r="F458" i="10" s="1"/>
  <c r="F459" i="10" s="1"/>
  <c r="F460" i="10" s="1"/>
  <c r="F461" i="10" s="1"/>
  <c r="F462" i="10" s="1"/>
  <c r="F463" i="10" s="1"/>
  <c r="F464" i="10" s="1"/>
  <c r="F465" i="10" s="1"/>
  <c r="F466" i="10" s="1"/>
  <c r="F467" i="10" s="1"/>
  <c r="F468" i="10" s="1"/>
  <c r="F469" i="10" s="1"/>
  <c r="F470" i="10" s="1"/>
  <c r="F471" i="10" s="1"/>
  <c r="F472" i="10" s="1"/>
  <c r="F473" i="10" s="1"/>
  <c r="F474" i="10" s="1"/>
  <c r="F475" i="10" s="1"/>
  <c r="F476" i="10" s="1"/>
  <c r="F477" i="10" s="1"/>
  <c r="F478" i="10" s="1"/>
  <c r="F479" i="10" s="1"/>
  <c r="F480" i="10" s="1"/>
  <c r="F481" i="10" s="1"/>
  <c r="F482" i="10" s="1"/>
  <c r="F483" i="10" s="1"/>
  <c r="F484" i="10" s="1"/>
  <c r="F485" i="10" s="1"/>
  <c r="F486" i="10" s="1"/>
  <c r="F487" i="10" s="1"/>
  <c r="F488" i="10" s="1"/>
  <c r="F489" i="10" s="1"/>
  <c r="F490" i="10" s="1"/>
  <c r="F491" i="10" s="1"/>
  <c r="F492" i="10" s="1"/>
  <c r="F493" i="10" s="1"/>
  <c r="F494" i="10" s="1"/>
  <c r="F495" i="10" s="1"/>
  <c r="F496" i="10" s="1"/>
  <c r="F497" i="10" s="1"/>
  <c r="F498" i="10" s="1"/>
  <c r="F499" i="10" s="1"/>
  <c r="F500" i="10" s="1"/>
  <c r="F501" i="10" s="1"/>
  <c r="F502" i="10" s="1"/>
  <c r="F503" i="10" s="1"/>
  <c r="F504" i="10" s="1"/>
  <c r="F505" i="10" s="1"/>
  <c r="F506" i="10" s="1"/>
  <c r="F507" i="10" s="1"/>
  <c r="F508" i="10" s="1"/>
  <c r="F509" i="10" s="1"/>
  <c r="F510" i="10" s="1"/>
  <c r="F511" i="10" s="1"/>
  <c r="F512" i="10" s="1"/>
  <c r="F513" i="10" s="1"/>
  <c r="F514" i="10" s="1"/>
  <c r="F515" i="10" s="1"/>
  <c r="F516" i="10" s="1"/>
  <c r="F517" i="10" s="1"/>
  <c r="F518" i="10" s="1"/>
  <c r="F519" i="10" s="1"/>
  <c r="F520" i="10" s="1"/>
  <c r="F521" i="10" s="1"/>
  <c r="F522" i="10" s="1"/>
  <c r="F523" i="10" s="1"/>
  <c r="F524" i="10" s="1"/>
  <c r="F525" i="10" s="1"/>
  <c r="F526" i="10" s="1"/>
  <c r="F527" i="10" s="1"/>
  <c r="F528" i="10" s="1"/>
  <c r="F529" i="10" s="1"/>
  <c r="F530" i="10" s="1"/>
  <c r="F531" i="10" s="1"/>
  <c r="F532" i="10" s="1"/>
  <c r="F533" i="10" s="1"/>
  <c r="F534" i="10" s="1"/>
  <c r="F535" i="10" s="1"/>
  <c r="F536" i="10" s="1"/>
  <c r="F537" i="10" s="1"/>
  <c r="F538" i="10" s="1"/>
  <c r="F539" i="10" s="1"/>
  <c r="F540" i="10" s="1"/>
  <c r="F541" i="10" s="1"/>
  <c r="F542" i="10" s="1"/>
  <c r="F543" i="10" s="1"/>
  <c r="F544" i="10" s="1"/>
  <c r="F545" i="10" s="1"/>
  <c r="F546" i="10" s="1"/>
  <c r="F547" i="10" s="1"/>
  <c r="F548" i="10" s="1"/>
  <c r="F549" i="10" s="1"/>
  <c r="F550" i="10" s="1"/>
  <c r="F551" i="10" s="1"/>
  <c r="F552" i="10" s="1"/>
  <c r="F553" i="10" s="1"/>
  <c r="F554" i="10" s="1"/>
  <c r="F555" i="10" s="1"/>
  <c r="F556" i="10" s="1"/>
  <c r="F557" i="10" s="1"/>
  <c r="F558" i="10" s="1"/>
  <c r="F559" i="10" s="1"/>
  <c r="F560" i="10" s="1"/>
  <c r="F561" i="10" s="1"/>
  <c r="F562" i="10" s="1"/>
  <c r="F563" i="10" s="1"/>
  <c r="F564" i="10" s="1"/>
  <c r="F565" i="10" s="1"/>
  <c r="F566" i="10" s="1"/>
  <c r="F567" i="10" s="1"/>
  <c r="F568" i="10" s="1"/>
  <c r="F569" i="10" s="1"/>
  <c r="F570" i="10" s="1"/>
  <c r="F571" i="10" s="1"/>
  <c r="F572" i="10" s="1"/>
  <c r="F573" i="10" s="1"/>
  <c r="F574" i="10" s="1"/>
  <c r="F575" i="10" s="1"/>
  <c r="F576" i="10" s="1"/>
  <c r="F577" i="10" s="1"/>
  <c r="F578" i="10" s="1"/>
  <c r="F579" i="10" s="1"/>
  <c r="F580" i="10" s="1"/>
  <c r="F581" i="10" s="1"/>
  <c r="F582" i="10" s="1"/>
  <c r="F583" i="10" s="1"/>
  <c r="F584" i="10" s="1"/>
  <c r="F585" i="10" s="1"/>
  <c r="F586" i="10" s="1"/>
  <c r="F587" i="10" s="1"/>
  <c r="F588" i="10" s="1"/>
  <c r="F589" i="10" s="1"/>
  <c r="F590" i="10" s="1"/>
  <c r="F591" i="10" s="1"/>
  <c r="F592" i="10" s="1"/>
  <c r="F593" i="10" s="1"/>
  <c r="F594" i="10" s="1"/>
  <c r="F595" i="10" s="1"/>
  <c r="F596" i="10" s="1"/>
  <c r="F597" i="10" s="1"/>
  <c r="F598" i="10" s="1"/>
  <c r="F599" i="10" s="1"/>
  <c r="F600" i="10" s="1"/>
  <c r="F601" i="10" s="1"/>
  <c r="F602" i="10" s="1"/>
  <c r="F603" i="10" s="1"/>
  <c r="F604" i="10" s="1"/>
  <c r="F605" i="10" s="1"/>
  <c r="F606" i="10" s="1"/>
  <c r="F607" i="10" s="1"/>
  <c r="F608" i="10" s="1"/>
  <c r="F609" i="10" s="1"/>
  <c r="F610" i="10" s="1"/>
  <c r="F611" i="10" s="1"/>
  <c r="F612" i="10" s="1"/>
  <c r="F613" i="10" s="1"/>
  <c r="F614" i="10" s="1"/>
  <c r="F615" i="10" s="1"/>
  <c r="F616" i="10" s="1"/>
  <c r="F617" i="10" s="1"/>
  <c r="F618" i="10" s="1"/>
  <c r="F619" i="10" s="1"/>
  <c r="F620" i="10" s="1"/>
  <c r="F621" i="10" s="1"/>
  <c r="F622" i="10" s="1"/>
  <c r="F623" i="10" s="1"/>
  <c r="F624" i="10" s="1"/>
  <c r="F625" i="10" s="1"/>
  <c r="F626" i="10" s="1"/>
  <c r="F627" i="10" s="1"/>
  <c r="F628" i="10" s="1"/>
  <c r="F629" i="10" s="1"/>
  <c r="F630" i="10" s="1"/>
  <c r="F631" i="10" s="1"/>
  <c r="F632" i="10" s="1"/>
  <c r="F633" i="10" s="1"/>
  <c r="F634" i="10" s="1"/>
  <c r="F635" i="10" s="1"/>
  <c r="F636" i="10" s="1"/>
  <c r="F637" i="10" s="1"/>
  <c r="F638" i="10" s="1"/>
  <c r="F639" i="10" s="1"/>
  <c r="F640" i="10" s="1"/>
  <c r="F641" i="10" s="1"/>
  <c r="F642" i="10" s="1"/>
  <c r="F643" i="10" s="1"/>
  <c r="F644" i="10" s="1"/>
  <c r="F645" i="10" s="1"/>
  <c r="F646" i="10" s="1"/>
  <c r="F647" i="10" s="1"/>
  <c r="F648" i="10" s="1"/>
  <c r="F649" i="10" s="1"/>
  <c r="F650" i="10" s="1"/>
  <c r="F651" i="10" s="1"/>
  <c r="F652" i="10" s="1"/>
  <c r="F653" i="10" s="1"/>
  <c r="F654" i="10" s="1"/>
  <c r="F655" i="10" s="1"/>
  <c r="F656" i="10" s="1"/>
  <c r="F657" i="10" s="1"/>
  <c r="F658" i="10" s="1"/>
  <c r="F659" i="10" s="1"/>
  <c r="F660" i="10" s="1"/>
  <c r="F661" i="10" s="1"/>
  <c r="F662" i="10" s="1"/>
  <c r="F663" i="10" s="1"/>
  <c r="F664" i="10" s="1"/>
  <c r="F665" i="10" s="1"/>
  <c r="F666" i="10" s="1"/>
  <c r="F667" i="10" s="1"/>
  <c r="F668" i="10" s="1"/>
  <c r="F669" i="10" s="1"/>
  <c r="F670" i="10" s="1"/>
  <c r="F671" i="10" s="1"/>
  <c r="F672" i="10" s="1"/>
  <c r="F673" i="10" s="1"/>
  <c r="F674" i="10" s="1"/>
  <c r="F675" i="10" s="1"/>
  <c r="F676" i="10" s="1"/>
  <c r="F677" i="10" s="1"/>
  <c r="F678" i="10" s="1"/>
  <c r="F679" i="10" s="1"/>
  <c r="F680" i="10" s="1"/>
  <c r="F681" i="10" s="1"/>
  <c r="F682" i="10" s="1"/>
  <c r="F683" i="10" s="1"/>
  <c r="F684" i="10" s="1"/>
  <c r="F685" i="10" s="1"/>
  <c r="F686" i="10" s="1"/>
  <c r="F687" i="10" s="1"/>
  <c r="F688" i="10" s="1"/>
  <c r="F689" i="10" s="1"/>
  <c r="F690" i="10" s="1"/>
  <c r="F691" i="10" s="1"/>
  <c r="F692" i="10" s="1"/>
  <c r="F693" i="10" s="1"/>
  <c r="F694" i="10" s="1"/>
  <c r="F695" i="10" s="1"/>
  <c r="F696" i="10" s="1"/>
  <c r="F697" i="10" s="1"/>
  <c r="F698" i="10" s="1"/>
  <c r="F699" i="10" s="1"/>
  <c r="F700" i="10" s="1"/>
  <c r="F701" i="10" s="1"/>
  <c r="F702" i="10" s="1"/>
  <c r="F703" i="10" s="1"/>
  <c r="F704" i="10" s="1"/>
  <c r="F705" i="10" s="1"/>
  <c r="F706" i="10" s="1"/>
  <c r="F707" i="10" s="1"/>
  <c r="F708" i="10" s="1"/>
  <c r="F709" i="10" s="1"/>
  <c r="F710" i="10" s="1"/>
  <c r="F711" i="10" s="1"/>
  <c r="F712" i="10" s="1"/>
  <c r="F713" i="10" s="1"/>
  <c r="F714" i="10" s="1"/>
  <c r="F715" i="10" s="1"/>
  <c r="F716" i="10" s="1"/>
  <c r="F717" i="10" s="1"/>
  <c r="F718" i="10" s="1"/>
  <c r="F719" i="10" s="1"/>
  <c r="F720" i="10" s="1"/>
  <c r="F721" i="10" s="1"/>
  <c r="F722" i="10" s="1"/>
  <c r="F723" i="10" s="1"/>
  <c r="F724" i="10" s="1"/>
  <c r="F725" i="10" s="1"/>
  <c r="F726" i="10" s="1"/>
  <c r="F727" i="10" s="1"/>
  <c r="F728" i="10" s="1"/>
  <c r="F729" i="10" s="1"/>
  <c r="F730" i="10" s="1"/>
  <c r="F731" i="10" s="1"/>
  <c r="F732" i="10" s="1"/>
  <c r="F733" i="10" s="1"/>
  <c r="F734" i="10" s="1"/>
  <c r="F735" i="10" s="1"/>
  <c r="F736" i="10" s="1"/>
  <c r="F737" i="10" s="1"/>
  <c r="F738" i="10" s="1"/>
  <c r="F739" i="10" s="1"/>
  <c r="F740" i="10" s="1"/>
  <c r="F741" i="10" s="1"/>
  <c r="F742" i="10" s="1"/>
  <c r="F743" i="10" s="1"/>
  <c r="F744" i="10" s="1"/>
  <c r="F745" i="10" s="1"/>
  <c r="F746" i="10" s="1"/>
  <c r="F747" i="10" s="1"/>
  <c r="F748" i="10" s="1"/>
  <c r="F749" i="10" s="1"/>
  <c r="F750" i="10" s="1"/>
  <c r="F751" i="10" s="1"/>
  <c r="F752" i="10" s="1"/>
  <c r="F753" i="10" s="1"/>
  <c r="F754" i="10" s="1"/>
  <c r="F755" i="10" s="1"/>
  <c r="F756" i="10" s="1"/>
  <c r="F757" i="10" s="1"/>
  <c r="F758" i="10" s="1"/>
  <c r="F759" i="10" s="1"/>
  <c r="F760" i="10" s="1"/>
  <c r="F761" i="10" s="1"/>
  <c r="F762" i="10" s="1"/>
  <c r="F763" i="10" s="1"/>
  <c r="F764" i="10" s="1"/>
  <c r="F765" i="10" s="1"/>
  <c r="F766" i="10" s="1"/>
  <c r="F767" i="10" s="1"/>
  <c r="F768" i="10" s="1"/>
  <c r="F769" i="10" s="1"/>
  <c r="F770" i="10" s="1"/>
  <c r="F771" i="10" s="1"/>
  <c r="F772" i="10" s="1"/>
  <c r="F773" i="10" s="1"/>
  <c r="F774" i="10" s="1"/>
  <c r="F775" i="10" s="1"/>
  <c r="F776" i="10" s="1"/>
  <c r="F777" i="10" s="1"/>
  <c r="F778" i="10" s="1"/>
  <c r="F779" i="10" s="1"/>
  <c r="F780" i="10" s="1"/>
  <c r="F781" i="10" s="1"/>
  <c r="F782" i="10" s="1"/>
  <c r="F783" i="10" s="1"/>
  <c r="F784" i="10" s="1"/>
  <c r="F785" i="10" s="1"/>
  <c r="F786" i="10" s="1"/>
  <c r="F787" i="10" s="1"/>
  <c r="F788" i="10" s="1"/>
  <c r="F789" i="10" s="1"/>
  <c r="F790" i="10" s="1"/>
  <c r="F791" i="10" s="1"/>
  <c r="F792" i="10" s="1"/>
  <c r="F793" i="10" s="1"/>
  <c r="F794" i="10" s="1"/>
  <c r="F795" i="10" s="1"/>
  <c r="F796" i="10" s="1"/>
  <c r="F797" i="10" s="1"/>
  <c r="F798" i="10" s="1"/>
  <c r="F799" i="10" s="1"/>
  <c r="F800" i="10" s="1"/>
  <c r="F801" i="10" s="1"/>
  <c r="F802" i="10" s="1"/>
  <c r="F803" i="10" s="1"/>
  <c r="F804" i="10" s="1"/>
  <c r="F805" i="10" s="1"/>
  <c r="F806" i="10" s="1"/>
  <c r="F807" i="10" s="1"/>
  <c r="F808" i="10" s="1"/>
  <c r="F809" i="10" s="1"/>
  <c r="F810" i="10" s="1"/>
  <c r="F811" i="10" s="1"/>
  <c r="F812" i="10" s="1"/>
  <c r="F813" i="10" s="1"/>
  <c r="F814" i="10" s="1"/>
  <c r="F815" i="10" s="1"/>
  <c r="F816" i="10" s="1"/>
  <c r="F817" i="10" s="1"/>
  <c r="F818" i="10" s="1"/>
  <c r="F819" i="10" s="1"/>
  <c r="F820" i="10" s="1"/>
  <c r="F821" i="10" s="1"/>
  <c r="F822" i="10" s="1"/>
  <c r="F823" i="10" s="1"/>
  <c r="F824" i="10" s="1"/>
  <c r="F825" i="10" s="1"/>
  <c r="F826" i="10" s="1"/>
  <c r="F827" i="10" s="1"/>
  <c r="F828" i="10" s="1"/>
  <c r="F829" i="10" s="1"/>
  <c r="F830" i="10" s="1"/>
  <c r="F831" i="10" s="1"/>
  <c r="F832" i="10" s="1"/>
  <c r="F833" i="10" s="1"/>
  <c r="F834" i="10" s="1"/>
  <c r="F835" i="10" s="1"/>
  <c r="F836" i="10" s="1"/>
  <c r="F837" i="10" s="1"/>
  <c r="F838" i="10" s="1"/>
  <c r="F839" i="10" s="1"/>
  <c r="F840" i="10" s="1"/>
  <c r="F841" i="10" s="1"/>
  <c r="F842" i="10" s="1"/>
  <c r="F843" i="10" s="1"/>
  <c r="F844" i="10" s="1"/>
  <c r="F845" i="10" s="1"/>
  <c r="F846" i="10" s="1"/>
  <c r="F847" i="10" s="1"/>
  <c r="F848" i="10" s="1"/>
  <c r="F849" i="10" s="1"/>
  <c r="F850" i="10" s="1"/>
  <c r="F851" i="10" s="1"/>
  <c r="F852" i="10" s="1"/>
  <c r="F853" i="10" s="1"/>
  <c r="F854" i="10" s="1"/>
  <c r="F855" i="10" s="1"/>
  <c r="F856" i="10" s="1"/>
  <c r="F857" i="10" s="1"/>
  <c r="F858" i="10" s="1"/>
  <c r="F859" i="10" s="1"/>
  <c r="F860" i="10" s="1"/>
  <c r="F861" i="10" s="1"/>
  <c r="F862" i="10" s="1"/>
  <c r="F863" i="10" s="1"/>
  <c r="F864" i="10" s="1"/>
  <c r="F865" i="10" s="1"/>
  <c r="F866" i="10" s="1"/>
  <c r="F867" i="10" s="1"/>
  <c r="F868" i="10" s="1"/>
  <c r="F869" i="10" s="1"/>
  <c r="F870" i="10" s="1"/>
  <c r="F871" i="10" s="1"/>
  <c r="F872" i="10" s="1"/>
  <c r="F873" i="10" s="1"/>
  <c r="F874" i="10" s="1"/>
  <c r="F875" i="10" s="1"/>
  <c r="F876" i="10" s="1"/>
  <c r="F877" i="10" s="1"/>
  <c r="F878" i="10" s="1"/>
  <c r="F879" i="10" s="1"/>
  <c r="F880" i="10" s="1"/>
  <c r="F881" i="10" s="1"/>
  <c r="F882" i="10" s="1"/>
  <c r="F883" i="10" s="1"/>
  <c r="F884" i="10" s="1"/>
  <c r="F885" i="10" s="1"/>
  <c r="F886" i="10" s="1"/>
  <c r="F887" i="10" s="1"/>
  <c r="F888" i="10" s="1"/>
  <c r="F889" i="10" s="1"/>
  <c r="F890" i="10" s="1"/>
  <c r="F891" i="10" s="1"/>
  <c r="F892" i="10" s="1"/>
  <c r="F893" i="10" s="1"/>
  <c r="F894" i="10" s="1"/>
  <c r="F895" i="10" s="1"/>
  <c r="F896" i="10" s="1"/>
  <c r="F897" i="10" s="1"/>
  <c r="F898" i="10" s="1"/>
  <c r="F899" i="10" s="1"/>
  <c r="F900" i="10" s="1"/>
  <c r="F901" i="10" s="1"/>
  <c r="F902" i="10" s="1"/>
  <c r="F903" i="10" s="1"/>
  <c r="F904" i="10" s="1"/>
  <c r="F905" i="10" s="1"/>
  <c r="F906" i="10" s="1"/>
  <c r="F907" i="10" s="1"/>
  <c r="F908" i="10" s="1"/>
  <c r="F909" i="10" s="1"/>
  <c r="F910" i="10" s="1"/>
  <c r="F911" i="10" s="1"/>
  <c r="F912" i="10" s="1"/>
  <c r="F913" i="10" s="1"/>
  <c r="F914" i="10" s="1"/>
  <c r="F915" i="10" s="1"/>
  <c r="F916" i="10" s="1"/>
  <c r="F917" i="10" s="1"/>
  <c r="F918" i="10" s="1"/>
  <c r="F919" i="10" s="1"/>
  <c r="F920" i="10" s="1"/>
  <c r="F921" i="10" s="1"/>
  <c r="F922" i="10" s="1"/>
  <c r="F923" i="10" s="1"/>
  <c r="F924" i="10" s="1"/>
  <c r="F925" i="10" s="1"/>
  <c r="F926" i="10" s="1"/>
  <c r="F927" i="10" s="1"/>
  <c r="F928" i="10" s="1"/>
  <c r="F929" i="10" s="1"/>
  <c r="P43" i="1" l="1"/>
  <c r="P71" i="1"/>
  <c r="P106" i="1"/>
  <c r="P60" i="1"/>
  <c r="P97" i="1"/>
  <c r="P4" i="1"/>
  <c r="P52" i="1"/>
  <c r="P21" i="1"/>
  <c r="P12" i="1"/>
  <c r="P84" i="1"/>
  <c r="P13" i="1"/>
  <c r="P89" i="1"/>
  <c r="P80" i="1"/>
  <c r="P67" i="1"/>
  <c r="P17" i="1"/>
  <c r="L111" i="1"/>
  <c r="H111" i="1"/>
  <c r="D111" i="1"/>
  <c r="P105" i="1"/>
  <c r="N99" i="1"/>
  <c r="J99" i="1"/>
  <c r="P100" i="1"/>
  <c r="P94" i="1"/>
  <c r="M87" i="1"/>
  <c r="I87" i="1"/>
  <c r="E87" i="1"/>
  <c r="P82" i="1"/>
  <c r="O75" i="1"/>
  <c r="K75" i="1"/>
  <c r="P77" i="1"/>
  <c r="L75" i="1"/>
  <c r="H75" i="1"/>
  <c r="D75" i="1"/>
  <c r="P70" i="1"/>
  <c r="N63" i="1"/>
  <c r="J63" i="1"/>
  <c r="F63" i="1"/>
  <c r="P61" i="1"/>
  <c r="P45" i="1"/>
  <c r="P44" i="1"/>
  <c r="O39" i="1"/>
  <c r="K39" i="1"/>
  <c r="G39" i="1"/>
  <c r="P29" i="1"/>
  <c r="M27" i="1"/>
  <c r="I27" i="1"/>
  <c r="E27" i="1"/>
  <c r="P22" i="1"/>
  <c r="P10" i="1"/>
  <c r="G3" i="1"/>
  <c r="G123" i="1" s="1"/>
  <c r="P119" i="1"/>
  <c r="M99" i="1"/>
  <c r="I99" i="1"/>
  <c r="E99" i="1"/>
  <c r="P95" i="1"/>
  <c r="P90" i="1"/>
  <c r="L87" i="1"/>
  <c r="H87" i="1"/>
  <c r="D87" i="1"/>
  <c r="P83" i="1"/>
  <c r="P78" i="1"/>
  <c r="P72" i="1"/>
  <c r="P66" i="1"/>
  <c r="M63" i="1"/>
  <c r="I63" i="1"/>
  <c r="E63" i="1"/>
  <c r="P58" i="1"/>
  <c r="P57" i="1"/>
  <c r="L51" i="1"/>
  <c r="H51" i="1"/>
  <c r="D51" i="1"/>
  <c r="P46" i="1"/>
  <c r="P41" i="1"/>
  <c r="N39" i="1"/>
  <c r="J39" i="1"/>
  <c r="F39" i="1"/>
  <c r="P36" i="1"/>
  <c r="P35" i="1"/>
  <c r="L27" i="1"/>
  <c r="H27" i="1"/>
  <c r="D27" i="1"/>
  <c r="P24" i="1"/>
  <c r="P23" i="1"/>
  <c r="P18" i="1"/>
  <c r="K15" i="1"/>
  <c r="G15" i="1"/>
  <c r="O15" i="1"/>
  <c r="P11" i="1"/>
  <c r="P6" i="1"/>
  <c r="O3" i="1"/>
  <c r="O123" i="1" s="1"/>
  <c r="K3" i="1"/>
  <c r="K123" i="1" s="1"/>
  <c r="O99" i="1"/>
  <c r="K99" i="1"/>
  <c r="G99" i="1"/>
  <c r="L99" i="1"/>
  <c r="H99" i="1"/>
  <c r="D99" i="1"/>
  <c r="P96" i="1"/>
  <c r="P91" i="1"/>
  <c r="O87" i="1"/>
  <c r="K87" i="1"/>
  <c r="G87" i="1"/>
  <c r="P85" i="1"/>
  <c r="P79" i="1"/>
  <c r="M75" i="1"/>
  <c r="I75" i="1"/>
  <c r="E75" i="1"/>
  <c r="N75" i="1"/>
  <c r="J75" i="1"/>
  <c r="F75" i="1"/>
  <c r="P73" i="1"/>
  <c r="P68" i="1"/>
  <c r="L63" i="1"/>
  <c r="H63" i="1"/>
  <c r="D63" i="1"/>
  <c r="P59" i="1"/>
  <c r="P54" i="1"/>
  <c r="P53" i="1"/>
  <c r="O51" i="1"/>
  <c r="K51" i="1"/>
  <c r="G51" i="1"/>
  <c r="P42" i="1"/>
  <c r="M39" i="1"/>
  <c r="I39" i="1"/>
  <c r="E39" i="1"/>
  <c r="P37" i="1"/>
  <c r="P32" i="1"/>
  <c r="P31" i="1"/>
  <c r="O27" i="1"/>
  <c r="K27" i="1"/>
  <c r="G27" i="1"/>
  <c r="P20" i="1"/>
  <c r="P19" i="1"/>
  <c r="J15" i="1"/>
  <c r="N15" i="1"/>
  <c r="F15" i="1"/>
  <c r="P7" i="1"/>
  <c r="N3" i="1"/>
  <c r="N123" i="1" s="1"/>
  <c r="J3" i="1"/>
  <c r="J123" i="1" s="1"/>
  <c r="F3" i="1"/>
  <c r="F123" i="1" s="1"/>
  <c r="P120" i="1"/>
  <c r="P118" i="1"/>
  <c r="P109" i="1"/>
  <c r="P108" i="1"/>
  <c r="P107" i="1"/>
  <c r="P104" i="1"/>
  <c r="P92" i="1"/>
  <c r="N87" i="1"/>
  <c r="J87" i="1"/>
  <c r="F87" i="1"/>
  <c r="P81" i="1"/>
  <c r="P75" i="1" s="1"/>
  <c r="P69" i="1"/>
  <c r="O63" i="1"/>
  <c r="K63" i="1"/>
  <c r="G63" i="1"/>
  <c r="P55" i="1"/>
  <c r="M51" i="1"/>
  <c r="I51" i="1"/>
  <c r="E51" i="1"/>
  <c r="N51" i="1"/>
  <c r="J51" i="1"/>
  <c r="F51" i="1"/>
  <c r="P49" i="1"/>
  <c r="P48" i="1"/>
  <c r="L39" i="1"/>
  <c r="H39" i="1"/>
  <c r="D39" i="1"/>
  <c r="P33" i="1"/>
  <c r="N27" i="1"/>
  <c r="J27" i="1"/>
  <c r="P28" i="1"/>
  <c r="P9" i="1"/>
  <c r="M3" i="1"/>
  <c r="M123" i="1" s="1"/>
  <c r="I3" i="1"/>
  <c r="I123" i="1" s="1"/>
  <c r="P115" i="1"/>
  <c r="P114" i="1"/>
  <c r="P121" i="1"/>
  <c r="P117" i="1"/>
  <c r="P116" i="1"/>
  <c r="O111" i="1"/>
  <c r="K111" i="1"/>
  <c r="K124" i="1" s="1"/>
  <c r="G111" i="1"/>
  <c r="N111" i="1"/>
  <c r="J111" i="1"/>
  <c r="F111" i="1"/>
  <c r="P113" i="1"/>
  <c r="M111" i="1"/>
  <c r="I111" i="1"/>
  <c r="E111" i="1"/>
  <c r="P101" i="1"/>
  <c r="F99" i="1"/>
  <c r="P88" i="1"/>
  <c r="P87" i="1" s="1"/>
  <c r="P40" i="1"/>
  <c r="G75" i="1"/>
  <c r="P65" i="1"/>
  <c r="M15" i="1"/>
  <c r="M124" i="1" s="1"/>
  <c r="M125" i="1" s="1"/>
  <c r="I15" i="1"/>
  <c r="E15" i="1"/>
  <c r="P112" i="1"/>
  <c r="P103" i="1"/>
  <c r="P64" i="1"/>
  <c r="F27" i="1"/>
  <c r="P16" i="1"/>
  <c r="L15" i="1"/>
  <c r="L124" i="1" s="1"/>
  <c r="H15" i="1"/>
  <c r="H124" i="1" s="1"/>
  <c r="D15" i="1"/>
  <c r="P5" i="1"/>
  <c r="E3" i="1"/>
  <c r="E123" i="1" s="1"/>
  <c r="L3" i="1"/>
  <c r="L123" i="1" s="1"/>
  <c r="H3" i="1"/>
  <c r="H123" i="1" s="1"/>
  <c r="H125" i="1" s="1"/>
  <c r="D3" i="1"/>
  <c r="D123" i="1" s="1"/>
  <c r="P3" i="1" l="1"/>
  <c r="P123" i="1" s="1"/>
  <c r="P27" i="1"/>
  <c r="P51" i="1"/>
  <c r="P15" i="1"/>
  <c r="J124" i="1"/>
  <c r="J125" i="1" s="1"/>
  <c r="K125" i="1"/>
  <c r="E125" i="1"/>
  <c r="F124" i="1"/>
  <c r="F125" i="1" s="1"/>
  <c r="G124" i="1"/>
  <c r="G125" i="1" s="1"/>
  <c r="P99" i="1"/>
  <c r="N124" i="1"/>
  <c r="N125" i="1" s="1"/>
  <c r="O124" i="1"/>
  <c r="O125" i="1" s="1"/>
  <c r="D124" i="1"/>
  <c r="D125" i="1" s="1"/>
  <c r="E124" i="1"/>
  <c r="P63" i="1"/>
  <c r="P39" i="1"/>
  <c r="P111" i="1"/>
  <c r="L125" i="1"/>
  <c r="I124" i="1"/>
  <c r="I125" i="1" s="1"/>
  <c r="P124" i="1" l="1"/>
  <c r="P125" i="1" s="1"/>
</calcChain>
</file>

<file path=xl/sharedStrings.xml><?xml version="1.0" encoding="utf-8"?>
<sst xmlns="http://schemas.openxmlformats.org/spreadsheetml/2006/main" count="427" uniqueCount="137">
  <si>
    <t>Contas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</si>
  <si>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</si>
  <si>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</si>
  <si>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</si>
  <si>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</si>
  <si>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</si>
  <si>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</si>
  <si>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</si>
  <si>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</si>
  <si>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</si>
  <si>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</si>
  <si>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</si>
  <si>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</si>
  <si>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</si>
  <si>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Receitas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</si>
  <si>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</si>
  <si>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</si>
  <si>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</si>
  <si>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</si>
  <si>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</si>
  <si>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</si>
  <si>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</si>
  <si>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</si>
  <si>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</si>
  <si>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</si>
  <si>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Despesas Casa</t>
  </si>
  <si>
    <t>2.1</t>
  </si>
  <si>
    <t>Aluguel</t>
  </si>
  <si>
    <t>2.2</t>
  </si>
  <si>
    <t>Supermercado, Açougue, etc</t>
  </si>
  <si>
    <t>2.3</t>
  </si>
  <si>
    <t>Energia, Internet, Água, etc.</t>
  </si>
  <si>
    <t>2.4</t>
  </si>
  <si>
    <t>Outras Despesas</t>
  </si>
  <si>
    <t>2.5</t>
  </si>
  <si>
    <t>2.6</t>
  </si>
  <si>
    <t>2.7</t>
  </si>
  <si>
    <t>2.8</t>
  </si>
  <si>
    <t>2.9</t>
  </si>
  <si>
    <t>2.10</t>
  </si>
  <si>
    <t>Gastos Pessoais</t>
  </si>
  <si>
    <t>3.1</t>
  </si>
  <si>
    <t>3.2</t>
  </si>
  <si>
    <t>3.3</t>
  </si>
  <si>
    <t>Carro – Gasolina</t>
  </si>
  <si>
    <t>3.4</t>
  </si>
  <si>
    <t>Carro – Manutenção</t>
  </si>
  <si>
    <t>3.5</t>
  </si>
  <si>
    <t>3.6</t>
  </si>
  <si>
    <t>3.7</t>
  </si>
  <si>
    <t>3.8</t>
  </si>
  <si>
    <t>3.9</t>
  </si>
  <si>
    <t>3.10</t>
  </si>
  <si>
    <t>Outros Gastos</t>
  </si>
  <si>
    <t>4.1</t>
  </si>
  <si>
    <t>Despesas com Servidores/Serviços Web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</si>
  <si>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</si>
  <si>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</si>
  <si>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</si>
  <si>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</si>
  <si>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</si>
  <si>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</si>
  <si>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</si>
  <si>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</si>
  <si>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</si>
  <si>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</si>
  <si>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Outros gastos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</si>
  <si>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</si>
  <si>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</si>
  <si>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</si>
  <si>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</si>
  <si>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</si>
  <si>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</si>
  <si>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</si>
  <si>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</si>
  <si>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</si>
  <si>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</si>
  <si>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</si>
  <si>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</si>
  <si>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</si>
  <si>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</si>
  <si>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</si>
  <si>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</si>
  <si>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</si>
  <si>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</si>
  <si>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</si>
  <si>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</si>
  <si>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</si>
  <si>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</si>
  <si>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</si>
  <si>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</si>
  <si>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</si>
  <si>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</si>
  <si>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</si>
  <si>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</si>
  <si>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</si>
  <si>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</si>
  <si>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</si>
  <si>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</si>
  <si>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</si>
  <si>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</si>
  <si>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</si>
  <si>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</si>
  <si>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</si>
  <si>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</si>
  <si>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</si>
  <si>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</si>
  <si>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</si>
  <si>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</si>
  <si>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</si>
  <si>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</si>
  <si>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</si>
  <si>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</si>
  <si>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</si>
  <si>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</si>
  <si>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</si>
  <si>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</si>
  <si>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</si>
  <si>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</si>
  <si>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</si>
  <si>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</si>
  <si>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</si>
  <si>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</si>
  <si>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</si>
  <si>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</si>
  <si>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</si>
  <si>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Total Receitas</t>
  </si>
  <si>
    <t>Total Despesas</t>
  </si>
  <si>
    <t>Fluxo</t>
  </si>
  <si>
    <t>Cod</t>
  </si>
  <si>
    <t>Data</t>
  </si>
  <si>
    <t>Descrição</t>
  </si>
  <si>
    <t>Crédito</t>
  </si>
  <si>
    <t>Débito</t>
  </si>
  <si>
    <t>Saldo</t>
  </si>
  <si>
    <t>Tipo</t>
  </si>
  <si>
    <t>Salário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</si>
</sst>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d/mmm"/>
  </numFmts>
  <fonts count="5" x14ac:knownFonts="1"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7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0" fillId="0" borderId="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/>
    <xf numFmtId="0" fontId="1" fillId="3" borderId="1" xfId="0" applyFont="1" applyFill="1" applyBorder="1" applyAlignment="1"/>
    <xf numFmtId="4" fontId="0" fillId="3" borderId="1" xfId="0" applyNumberFormat="1" applyFill="1" applyBorder="1" applyAlignment="1"/>
    <xf numFmtId="4" fontId="0" fillId="0" borderId="1" xfId="0" applyNumberFormat="1" applyBorder="1" applyAlignment="1"/>
    <xf numFmtId="4" fontId="0" fillId="0" borderId="1" xfId="0" applyNumberFormat="1" applyFont="1" applyBorder="1" applyAlignment="1"/>
    <xf numFmtId="4" fontId="0" fillId="3" borderId="1" xfId="0" applyNumberFormat="1" applyFont="1" applyFill="1" applyBorder="1" applyAlignment="1"/>
    <xf numFmtId="0" fontId="1" fillId="0" borderId="1" xfId="0" applyFont="1" applyBorder="1" applyAlignment="1"/>
    <xf numFmtId="0" fontId="0" fillId="0" borderId="1" xfId="0" applyBorder="1" applyAlignment="1"/>
    <xf numFmtId="164" fontId="2" fillId="0" borderId="0" xfId="0" applyNumberFormat="1" applyFont="1" applyAlignment="1"/>
    <xf numFmtId="0" fontId="0" fillId="0" borderId="0" xfId="0" applyFont="1" applyAlignment="1"/>
    <xf numFmtId="165" fontId="0" fillId="0" borderId="0" xfId="0" applyNumberFormat="1" applyAlignment="1"/>
    <xf numFmtId="2" fontId="0" fillId="0" borderId="0" xfId="0" applyNumberFormat="1" applyAlignment="1"/>
    <xf numFmtId="0" fontId="0" fillId="0" borderId="0" xfId="0" applyFont="1" applyAlignment="1">
      <alignment wrapText="1"/>
    </xf>
    <xf numFmtId="2" fontId="0" fillId="0" borderId="0" xfId="0" applyNumberFormat="1" applyBorder="1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09"/>
  <sheetViews>
    <sheetView workbookViewId="0">
      <selection activeCell="C3" sqref="C3"/>
    </sheetView>
  </sheetViews>
  <sheetFormatPr defaultColWidth="9.28515625" defaultRowHeight="12.75" x14ac:dyDescent="0.2"/>
  <cols>
    <col min="1" max="1" width="2.28515625" style="1" customWidth="1"/>
    <col min="2" max="2" width="5.5703125" style="1" customWidth="1"/>
    <col min="3" max="3" width="41.42578125" style="1" customWidth="1"/>
    <col min="4" max="8" width="9.28515625" style="1"/>
    <col min="9" max="9" width="11" style="1" customWidth="1"/>
    <col min="10" max="15" width="12" style="1" customWidth="1"/>
    <col min="16" max="16" width="9.28515625" style="1"/>
    <col min="17" max="17" width="11" style="1" customWidth="1"/>
    <col min="18" max="16384" width="9.28515625" style="1"/>
  </cols>
  <sheetData>
    <row r="1" spans="2:16" ht="14.45" customHeight="1" x14ac:dyDescent="0.2"/>
    <row r="2" spans="2:16" ht="12.2" customHeight="1" x14ac:dyDescent="0.2">
      <c r="B2" s="2"/>
      <c r="C2" s="2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</row>
    <row r="3" spans="2:16" ht="12.2" customHeight="1" x14ac:dyDescent="0.2">
      <c r="B3" s="4">
        <v>1</v>
      </c>
      <c r="C3" s="5" t="s">
        <v>14</v>
      </c>
      <c r="D3" s="6">
        <f t="shared" ref="D3:P3" si="0">SUM(D4:D13)</f>
        <v>800</v>
      </c>
      <c r="E3" s="6">
        <f t="shared" si="0"/>
        <v>0</v>
      </c>
      <c r="F3" s="6">
        <f t="shared" si="0"/>
        <v>0</v>
      </c>
      <c r="G3" s="6">
        <f t="shared" si="0"/>
        <v>0</v>
      </c>
      <c r="H3" s="6">
        <f t="shared" si="0"/>
        <v>0</v>
      </c>
      <c r="I3" s="6">
        <f t="shared" si="0"/>
        <v>0</v>
      </c>
      <c r="J3" s="6">
        <f t="shared" si="0"/>
        <v>0</v>
      </c>
      <c r="K3" s="6">
        <f t="shared" si="0"/>
        <v>0</v>
      </c>
      <c r="L3" s="6">
        <f t="shared" si="0"/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800</v>
      </c>
    </row>
    <row r="4" spans="2:16" ht="12.2" customHeight="1" x14ac:dyDescent="0.2">
      <c r="B4" s="2" t="s">
        <v>15</v>
      </c>
      <c r="C4" s="2" t="s">
        <v>136</v>
      </c>
      <c r="D4" s="7">
        <f>DSUM(janeiro,4,_cod1_1)</f>
        <v>800</v>
      </c>
      <c r="E4" s="8">
        <f>DSUM(fevereiro,4,_cod1_1)</f>
        <v>0</v>
      </c>
      <c r="F4" s="7">
        <f>DSUM(marco,4,_cod1_1)</f>
        <v>0</v>
      </c>
      <c r="G4" s="7">
        <f>DSUM(abril,4,_cod1_1)</f>
        <v>0</v>
      </c>
      <c r="H4" s="7">
        <f>DSUM(maio,4,_cod1_1)</f>
        <v>0</v>
      </c>
      <c r="I4" s="7">
        <f>DSUM(junho,4,_cod1_1)</f>
        <v>0</v>
      </c>
      <c r="J4" s="7">
        <f>DSUM(julho,4,_cod1_1)</f>
        <v>0</v>
      </c>
      <c r="K4" s="7">
        <f>DSUM(agosto,4,_cod1_1)</f>
        <v>0</v>
      </c>
      <c r="L4" s="7">
        <f>DSUM(setembro,4,_cod1_1)</f>
        <v>0</v>
      </c>
      <c r="M4" s="7">
        <f>DSUM(outubro,4,_cod1_1)</f>
        <v>0</v>
      </c>
      <c r="N4" s="7">
        <f>DSUM(novembro,4,_cod1_1)</f>
        <v>0</v>
      </c>
      <c r="O4" s="7">
        <f>DSUM(dezembro,4,_cod1_1)</f>
        <v>0</v>
      </c>
      <c r="P4" s="7">
        <f t="shared" ref="P4:P13" si="1">SUM(D4:O4)</f>
        <v>800</v>
      </c>
    </row>
    <row r="5" spans="2:16" ht="12.2" customHeight="1" x14ac:dyDescent="0.2">
      <c r="B5" s="2" t="s">
        <v>16</v>
      </c>
      <c r="C5" s="2"/>
      <c r="D5" s="7">
        <f>DSUM(janeiro,4,_cod1_2)</f>
        <v>0</v>
      </c>
      <c r="E5" s="8">
        <f>DSUM(fevereiro,4,_cod1_2)</f>
        <v>0</v>
      </c>
      <c r="F5" s="7">
        <f>DSUM(marco,4,_cod1_2)</f>
        <v>0</v>
      </c>
      <c r="G5" s="7">
        <f>DSUM(abril,4,_cod1_2)</f>
        <v>0</v>
      </c>
      <c r="H5" s="7">
        <f>DSUM(maio,4,_cod1_2)</f>
        <v>0</v>
      </c>
      <c r="I5" s="7">
        <f>DSUM(junho,4,_cod1_2)</f>
        <v>0</v>
      </c>
      <c r="J5" s="7">
        <f>DSUM(julho,4,_cod1_2)</f>
        <v>0</v>
      </c>
      <c r="K5" s="7">
        <f>DSUM(agosto,4,_cod1_2)</f>
        <v>0</v>
      </c>
      <c r="L5" s="7">
        <f>DSUM(setembro,4,_cod1_2)</f>
        <v>0</v>
      </c>
      <c r="M5" s="7">
        <f>DSUM(outubro,4,_cod1_2)</f>
        <v>0</v>
      </c>
      <c r="N5" s="7">
        <f>DSUM(novembro,4,_cod1_2)</f>
        <v>0</v>
      </c>
      <c r="O5" s="7">
        <f>DSUM(dezembro,4,_cod1_2)</f>
        <v>0</v>
      </c>
      <c r="P5" s="7">
        <f t="shared" si="1"/>
        <v>0</v>
      </c>
    </row>
    <row r="6" spans="2:16" ht="12.2" customHeight="1" x14ac:dyDescent="0.2">
      <c r="B6" s="2" t="s">
        <v>17</v>
      </c>
      <c r="C6" s="2"/>
      <c r="D6" s="7">
        <f>DSUM(janeiro,4,_cod1_3)</f>
        <v>0</v>
      </c>
      <c r="E6" s="8">
        <f>DSUM(fevereiro,4,_cod1_3)</f>
        <v>0</v>
      </c>
      <c r="F6" s="7">
        <f>DSUM(marco,4,_cod1_3)</f>
        <v>0</v>
      </c>
      <c r="G6" s="7">
        <f>DSUM(abril,4,_cod1_3)</f>
        <v>0</v>
      </c>
      <c r="H6" s="7">
        <f>DSUM(maio,4,_cod1_3)</f>
        <v>0</v>
      </c>
      <c r="I6" s="7">
        <f>DSUM(junho,4,_cod1_3)</f>
        <v>0</v>
      </c>
      <c r="J6" s="7">
        <f>DSUM(julho,4,_cod1_3)</f>
        <v>0</v>
      </c>
      <c r="K6" s="7">
        <f>DSUM(agosto,4,_cod1_3)</f>
        <v>0</v>
      </c>
      <c r="L6" s="7">
        <f>DSUM(setembro,4,_cod1_3)</f>
        <v>0</v>
      </c>
      <c r="M6" s="7">
        <f>DSUM(outubro,4,_cod1_3)</f>
        <v>0</v>
      </c>
      <c r="N6" s="7">
        <f>DSUM(novembro,4,_cod1_3)</f>
        <v>0</v>
      </c>
      <c r="O6" s="7">
        <f>DSUM(dezembro,4,_cod1_3)</f>
        <v>0</v>
      </c>
      <c r="P6" s="7">
        <f t="shared" si="1"/>
        <v>0</v>
      </c>
    </row>
    <row r="7" spans="2:16" ht="12.2" customHeight="1" x14ac:dyDescent="0.2">
      <c r="B7" s="2" t="s">
        <v>18</v>
      </c>
      <c r="C7" s="2"/>
      <c r="D7" s="7">
        <f>DSUM(janeiro,4,_cod1_4)</f>
        <v>0</v>
      </c>
      <c r="E7" s="8">
        <f>DSUM(fevereiro,4,_cod1_4)</f>
        <v>0</v>
      </c>
      <c r="F7" s="7">
        <f>DSUM(marco,4,_cod1_4)</f>
        <v>0</v>
      </c>
      <c r="G7" s="7">
        <f>DSUM(abril,4,_cod1_4)</f>
        <v>0</v>
      </c>
      <c r="H7" s="7">
        <f>DSUM(maio,4,_cod1_4)</f>
        <v>0</v>
      </c>
      <c r="I7" s="7">
        <f>DSUM(junho,4,_cod1_4)</f>
        <v>0</v>
      </c>
      <c r="J7" s="7">
        <f>DSUM(julho,4,_cod1_4)</f>
        <v>0</v>
      </c>
      <c r="K7" s="7">
        <f>DSUM(agosto,4,_cod1_4)</f>
        <v>0</v>
      </c>
      <c r="L7" s="7">
        <f>DSUM(setembro,4,_cod1_4)</f>
        <v>0</v>
      </c>
      <c r="M7" s="7">
        <f>DSUM(outubro,4,_cod1_4)</f>
        <v>0</v>
      </c>
      <c r="N7" s="7">
        <f>DSUM(novembro,4,_cod1_4)</f>
        <v>0</v>
      </c>
      <c r="O7" s="7">
        <f>DSUM(dezembro,4,_cod1_4)</f>
        <v>0</v>
      </c>
      <c r="P7" s="7">
        <f t="shared" si="1"/>
        <v>0</v>
      </c>
    </row>
    <row r="8" spans="2:16" ht="12.2" customHeight="1" x14ac:dyDescent="0.2">
      <c r="B8" s="2" t="s">
        <v>19</v>
      </c>
      <c r="C8" s="2"/>
      <c r="D8" s="7">
        <f>DSUM(janeiro,4,_cod1_5)</f>
        <v>0</v>
      </c>
      <c r="E8" s="8">
        <f>DSUM(fevereiro,4,_cod1_5)</f>
        <v>0</v>
      </c>
      <c r="F8" s="7">
        <f>DSUM(marco,4,_cod1_5)</f>
        <v>0</v>
      </c>
      <c r="G8" s="7">
        <f>DSUM(abril,4,_cod1_5)</f>
        <v>0</v>
      </c>
      <c r="H8" s="7">
        <f>DSUM(maio,4,_cod1_5)</f>
        <v>0</v>
      </c>
      <c r="I8" s="7">
        <f>DSUM(junho,4,_cod1_5)</f>
        <v>0</v>
      </c>
      <c r="J8" s="7">
        <f>DSUM(julho,4,_cod1_5)</f>
        <v>0</v>
      </c>
      <c r="K8" s="7">
        <f>DSUM(agosto,4,_cod1_5)</f>
        <v>0</v>
      </c>
      <c r="L8" s="7">
        <f>DSUM(setembro,4,_cod1_5)</f>
        <v>0</v>
      </c>
      <c r="M8" s="7">
        <f>DSUM(outubro,4,_cod1_5)</f>
        <v>0</v>
      </c>
      <c r="N8" s="7">
        <f>DSUM(novembro,4,_cod1_5)</f>
        <v>0</v>
      </c>
      <c r="O8" s="7">
        <f>DSUM(dezembro,4,_cod1_5)</f>
        <v>0</v>
      </c>
      <c r="P8" s="7">
        <f t="shared" si="1"/>
        <v>0</v>
      </c>
    </row>
    <row r="9" spans="2:16" ht="12.2" customHeight="1" x14ac:dyDescent="0.2">
      <c r="B9" s="2" t="s">
        <v>20</v>
      </c>
      <c r="C9" s="2"/>
      <c r="D9" s="7">
        <f>DSUM(janeiro,4,_cod1_6)</f>
        <v>0</v>
      </c>
      <c r="E9" s="8">
        <f>DSUM(fevereiro,4,_cod1_6)</f>
        <v>0</v>
      </c>
      <c r="F9" s="7">
        <f>DSUM(marco,4,_cod1_6)</f>
        <v>0</v>
      </c>
      <c r="G9" s="7">
        <f>DSUM(abril,4,_cod1_6)</f>
        <v>0</v>
      </c>
      <c r="H9" s="7">
        <f>DSUM(maio,4,_cod1_6)</f>
        <v>0</v>
      </c>
      <c r="I9" s="7">
        <f>DSUM(junho,4,_cod1_6)</f>
        <v>0</v>
      </c>
      <c r="J9" s="7">
        <f>DSUM(julho,4,_cod1_6)</f>
        <v>0</v>
      </c>
      <c r="K9" s="7">
        <f>DSUM(agosto,4,_cod1_6)</f>
        <v>0</v>
      </c>
      <c r="L9" s="7">
        <f>DSUM(setembro,4,_cod1_6)</f>
        <v>0</v>
      </c>
      <c r="M9" s="7">
        <f>DSUM(outubro,4,_cod1_6)</f>
        <v>0</v>
      </c>
      <c r="N9" s="7">
        <f>DSUM(novembro,4,_cod1_6)</f>
        <v>0</v>
      </c>
      <c r="O9" s="7">
        <f>DSUM(dezembro,4,_cod1_6)</f>
        <v>0</v>
      </c>
      <c r="P9" s="7">
        <f t="shared" si="1"/>
        <v>0</v>
      </c>
    </row>
    <row r="10" spans="2:16" ht="12.2" customHeight="1" x14ac:dyDescent="0.2">
      <c r="B10" s="2" t="s">
        <v>21</v>
      </c>
      <c r="C10" s="2"/>
      <c r="D10" s="7">
        <f>DSUM(janeiro,4,_cod1_7)</f>
        <v>0</v>
      </c>
      <c r="E10" s="8">
        <f>DSUM(fevereiro,4,_cod1_7)</f>
        <v>0</v>
      </c>
      <c r="F10" s="7">
        <f>DSUM(marco,4,_cod1_7)</f>
        <v>0</v>
      </c>
      <c r="G10" s="7">
        <f>DSUM(abril,4,_cod1_7)</f>
        <v>0</v>
      </c>
      <c r="H10" s="7">
        <f>DSUM(maio,4,_cod1_7)</f>
        <v>0</v>
      </c>
      <c r="I10" s="7">
        <f>DSUM(junho,4,_cod1_7)</f>
        <v>0</v>
      </c>
      <c r="J10" s="7">
        <f>DSUM(julho,4,_cod1_7)</f>
        <v>0</v>
      </c>
      <c r="K10" s="7">
        <f>DSUM(agosto,4,_cod1_7)</f>
        <v>0</v>
      </c>
      <c r="L10" s="7">
        <f>DSUM(setembro,4,_cod1_7)</f>
        <v>0</v>
      </c>
      <c r="M10" s="7">
        <f>DSUM(outubro,4,_cod1_7)</f>
        <v>0</v>
      </c>
      <c r="N10" s="7">
        <f>DSUM(novembro,4,_cod1_7)</f>
        <v>0</v>
      </c>
      <c r="O10" s="7">
        <f>DSUM(dezembro,4,_cod1_7)</f>
        <v>0</v>
      </c>
      <c r="P10" s="7">
        <f t="shared" si="1"/>
        <v>0</v>
      </c>
    </row>
    <row r="11" spans="2:16" ht="12.2" customHeight="1" x14ac:dyDescent="0.2">
      <c r="B11" s="2" t="s">
        <v>22</v>
      </c>
      <c r="C11" s="2"/>
      <c r="D11" s="7">
        <f>DSUM(janeiro,4,_cod1_8)</f>
        <v>0</v>
      </c>
      <c r="E11" s="8">
        <f>DSUM(fevereiro,4,_cod1_8)</f>
        <v>0</v>
      </c>
      <c r="F11" s="7">
        <f>DSUM(marco,4,_cod1_8)</f>
        <v>0</v>
      </c>
      <c r="G11" s="7">
        <f>DSUM(abril,4,_cod1_8)</f>
        <v>0</v>
      </c>
      <c r="H11" s="7">
        <f>DSUM(maio,4,_cod1_8)</f>
        <v>0</v>
      </c>
      <c r="I11" s="7">
        <f>DSUM(junho,4,_cod1_8)</f>
        <v>0</v>
      </c>
      <c r="J11" s="7">
        <f>DSUM(julho,4,_cod1_8)</f>
        <v>0</v>
      </c>
      <c r="K11" s="7">
        <f>DSUM(agosto,4,_cod1_8)</f>
        <v>0</v>
      </c>
      <c r="L11" s="7">
        <f>DSUM(setembro,4,_cod1_8)</f>
        <v>0</v>
      </c>
      <c r="M11" s="7">
        <f>DSUM(outubro,4,_cod1_8)</f>
        <v>0</v>
      </c>
      <c r="N11" s="7">
        <f>DSUM(novembro,4,_cod1_8)</f>
        <v>0</v>
      </c>
      <c r="O11" s="7">
        <f>DSUM(dezembro,4,_cod1_8)</f>
        <v>0</v>
      </c>
      <c r="P11" s="7">
        <f t="shared" si="1"/>
        <v>0</v>
      </c>
    </row>
    <row r="12" spans="2:16" ht="12.2" customHeight="1" x14ac:dyDescent="0.2">
      <c r="B12" s="2" t="s">
        <v>23</v>
      </c>
      <c r="C12" s="2"/>
      <c r="D12" s="7">
        <f>DSUM(janeiro,4,_cod1_9)</f>
        <v>0</v>
      </c>
      <c r="E12" s="8">
        <f>DSUM(fevereiro,4,_cod1_9)</f>
        <v>0</v>
      </c>
      <c r="F12" s="7">
        <f>DSUM(marco,4,_cod1_9)</f>
        <v>0</v>
      </c>
      <c r="G12" s="7">
        <f>DSUM(abril,4,_cod1_9)</f>
        <v>0</v>
      </c>
      <c r="H12" s="7">
        <f>DSUM(maio,4,_cod1_9)</f>
        <v>0</v>
      </c>
      <c r="I12" s="7">
        <f>DSUM(junho,4,_cod1_9)</f>
        <v>0</v>
      </c>
      <c r="J12" s="7">
        <f>DSUM(julho,4,_cod1_9)</f>
        <v>0</v>
      </c>
      <c r="K12" s="7">
        <f>DSUM(agosto,4,_cod1_9)</f>
        <v>0</v>
      </c>
      <c r="L12" s="7">
        <f>DSUM(setembro,4,_cod1_9)</f>
        <v>0</v>
      </c>
      <c r="M12" s="7">
        <f>DSUM(outubro,4,_cod1_9)</f>
        <v>0</v>
      </c>
      <c r="N12" s="7">
        <f>DSUM(novembro,4,_cod1_9)</f>
        <v>0</v>
      </c>
      <c r="O12" s="7">
        <f>DSUM(dezembro,4,_cod1_9)</f>
        <v>0</v>
      </c>
      <c r="P12" s="7">
        <f t="shared" si="1"/>
        <v>0</v>
      </c>
    </row>
    <row r="13" spans="2:16" ht="12.2" customHeight="1" x14ac:dyDescent="0.2">
      <c r="B13" s="2" t="s">
        <v>24</v>
      </c>
      <c r="C13" s="2"/>
      <c r="D13" s="7">
        <f>DSUM(janeiro,4,_cod1_10)</f>
        <v>0</v>
      </c>
      <c r="E13" s="8">
        <f>DSUM(fevereiro,4,_cod1_10)</f>
        <v>0</v>
      </c>
      <c r="F13" s="7">
        <f>DSUM(marco,4,_cod1_10)</f>
        <v>0</v>
      </c>
      <c r="G13" s="7">
        <f>DSUM(abril,4,_cod1_10)</f>
        <v>0</v>
      </c>
      <c r="H13" s="7">
        <f>DSUM(maio,4,_cod1_10)</f>
        <v>0</v>
      </c>
      <c r="I13" s="7">
        <f>DSUM(junho,4,_cod1_10)</f>
        <v>0</v>
      </c>
      <c r="J13" s="7">
        <f>DSUM(julho,4,_cod1_10)</f>
        <v>0</v>
      </c>
      <c r="K13" s="7">
        <f>DSUM(agosto,4,_cod1_10)</f>
        <v>0</v>
      </c>
      <c r="L13" s="7">
        <f>DSUM(setembro,4,_cod1_10)</f>
        <v>0</v>
      </c>
      <c r="M13" s="7">
        <f>DSUM(outubro,4,_cod1_10)</f>
        <v>0</v>
      </c>
      <c r="N13" s="7">
        <f>DSUM(novembro,4,_cod1_10)</f>
        <v>0</v>
      </c>
      <c r="O13" s="7">
        <f>DSUM(dezembro,4,_cod1_10)</f>
        <v>0</v>
      </c>
      <c r="P13" s="7">
        <f t="shared" si="1"/>
        <v>0</v>
      </c>
    </row>
    <row r="14" spans="2:16" ht="12.2" customHeight="1" x14ac:dyDescent="0.2">
      <c r="B14" s="2"/>
      <c r="C14" s="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2:16" ht="12.2" customHeight="1" x14ac:dyDescent="0.2">
      <c r="B15" s="4">
        <v>2</v>
      </c>
      <c r="C15" s="5" t="s">
        <v>25</v>
      </c>
      <c r="D15" s="9">
        <f t="shared" ref="D15:P15" si="2">SUM(D16:D25)</f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</row>
    <row r="16" spans="2:16" ht="12.2" customHeight="1" x14ac:dyDescent="0.2">
      <c r="B16" s="2" t="s">
        <v>26</v>
      </c>
      <c r="C16" s="2" t="s">
        <v>27</v>
      </c>
      <c r="D16" s="8">
        <f>DSUM(janeiro,5,_cod2_1)</f>
        <v>0</v>
      </c>
      <c r="E16" s="8">
        <f>DSUM(fevereiro,5,_cod2_1)</f>
        <v>0</v>
      </c>
      <c r="F16" s="8">
        <f>DSUM(marco,5,_cod2_1)</f>
        <v>0</v>
      </c>
      <c r="G16" s="8">
        <f>DSUM(abril,5,_cod2_1)</f>
        <v>0</v>
      </c>
      <c r="H16" s="8">
        <f>DSUM(maio,5,_cod2_1)</f>
        <v>0</v>
      </c>
      <c r="I16" s="8">
        <f>DSUM(junho,5,_cod2_1)</f>
        <v>0</v>
      </c>
      <c r="J16" s="8">
        <f>DSUM(julho,5,_cod2_1)</f>
        <v>0</v>
      </c>
      <c r="K16" s="8">
        <f>DSUM(agosto,5,_cod2_1)</f>
        <v>0</v>
      </c>
      <c r="L16" s="8">
        <f>DSUM(setembro,5,_cod2_1)</f>
        <v>0</v>
      </c>
      <c r="M16" s="8">
        <f>DSUM(outubro,5,_cod2_1)</f>
        <v>0</v>
      </c>
      <c r="N16" s="8">
        <f>DSUM(novembro,5,_cod2_1)</f>
        <v>0</v>
      </c>
      <c r="O16" s="8">
        <f>DSUM(dezembro,5,_cod2_1)</f>
        <v>0</v>
      </c>
      <c r="P16" s="8">
        <f t="shared" ref="P16:P25" si="3">SUM(D16:O16)</f>
        <v>0</v>
      </c>
    </row>
    <row r="17" spans="2:16" ht="12.2" customHeight="1" x14ac:dyDescent="0.2">
      <c r="B17" s="2" t="s">
        <v>28</v>
      </c>
      <c r="C17" s="2" t="s">
        <v>29</v>
      </c>
      <c r="D17" s="8">
        <f>DSUM(janeiro,5,_cod2_2)</f>
        <v>0</v>
      </c>
      <c r="E17" s="8">
        <f>DSUM(fevereiro,5,_cod2_2)</f>
        <v>0</v>
      </c>
      <c r="F17" s="8">
        <f>DSUM(marco,5,_cod2_2)</f>
        <v>0</v>
      </c>
      <c r="G17" s="8">
        <f>DSUM(abril,5,_cod2_2)</f>
        <v>0</v>
      </c>
      <c r="H17" s="8">
        <f>DSUM(maio,5,_cod2_2)</f>
        <v>0</v>
      </c>
      <c r="I17" s="8">
        <f>DSUM(junho,5,_cod2_2)</f>
        <v>0</v>
      </c>
      <c r="J17" s="8">
        <f>DSUM(julho,5,_cod2_2)</f>
        <v>0</v>
      </c>
      <c r="K17" s="8">
        <f>DSUM(agosto,5,_cod2_2)</f>
        <v>0</v>
      </c>
      <c r="L17" s="8">
        <f>DSUM(setembro,5,_cod2_2)</f>
        <v>0</v>
      </c>
      <c r="M17" s="8">
        <f>DSUM(outubro,5,_cod2_2)</f>
        <v>0</v>
      </c>
      <c r="N17" s="8">
        <f>DSUM(novembro,5,_cod2_2)</f>
        <v>0</v>
      </c>
      <c r="O17" s="8">
        <f>DSUM(dezembro,5,_cod2_2)</f>
        <v>0</v>
      </c>
      <c r="P17" s="8">
        <f t="shared" si="3"/>
        <v>0</v>
      </c>
    </row>
    <row r="18" spans="2:16" ht="12.2" customHeight="1" x14ac:dyDescent="0.2">
      <c r="B18" s="2" t="s">
        <v>30</v>
      </c>
      <c r="C18" s="2" t="s">
        <v>31</v>
      </c>
      <c r="D18" s="8">
        <f>DSUM(janeiro,5,_cod2_3)</f>
        <v>0</v>
      </c>
      <c r="E18" s="8">
        <f>DSUM(fevereiro,5,_cod2_3)</f>
        <v>0</v>
      </c>
      <c r="F18" s="8">
        <f>DSUM(marco,5,_cod2_3)</f>
        <v>0</v>
      </c>
      <c r="G18" s="8">
        <f>DSUM(abril,5,_cod2_3)</f>
        <v>0</v>
      </c>
      <c r="H18" s="8">
        <f>DSUM(maio,5,_cod2_3)</f>
        <v>0</v>
      </c>
      <c r="I18" s="8">
        <f>DSUM(junho,5,_cod2_3)</f>
        <v>0</v>
      </c>
      <c r="J18" s="8">
        <f>DSUM(julho,5,_cod2_3)</f>
        <v>0</v>
      </c>
      <c r="K18" s="8">
        <f>DSUM(agosto,5,_cod2_3)</f>
        <v>0</v>
      </c>
      <c r="L18" s="8">
        <f>DSUM(setembro,5,_cod2_3)</f>
        <v>0</v>
      </c>
      <c r="M18" s="8">
        <f>DSUM(outubro,5,_cod2_3)</f>
        <v>0</v>
      </c>
      <c r="N18" s="8">
        <f>DSUM(novembro,5,_cod2_3)</f>
        <v>0</v>
      </c>
      <c r="O18" s="8">
        <f>DSUM(dezembro,5,_cod2_3)</f>
        <v>0</v>
      </c>
      <c r="P18" s="8">
        <f t="shared" si="3"/>
        <v>0</v>
      </c>
    </row>
    <row r="19" spans="2:16" ht="12.2" customHeight="1" x14ac:dyDescent="0.2">
      <c r="B19" s="2" t="s">
        <v>32</v>
      </c>
      <c r="C19" s="2" t="s">
        <v>33</v>
      </c>
      <c r="D19" s="8">
        <f>DSUM(janeiro,5,_cod2_4)</f>
        <v>0</v>
      </c>
      <c r="E19" s="8">
        <f>DSUM(fevereiro,5,_cod2_4)</f>
        <v>0</v>
      </c>
      <c r="F19" s="8">
        <f>DSUM(marco,5,_cod2_4)</f>
        <v>0</v>
      </c>
      <c r="G19" s="8">
        <f>DSUM(abril,5,_cod2_4)</f>
        <v>0</v>
      </c>
      <c r="H19" s="8">
        <f>DSUM(maio,5,_cod2_4)</f>
        <v>0</v>
      </c>
      <c r="I19" s="8">
        <f>DSUM(junho,5,_cod2_4)</f>
        <v>0</v>
      </c>
      <c r="J19" s="8">
        <f>DSUM(julho,5,_cod2_4)</f>
        <v>0</v>
      </c>
      <c r="K19" s="8">
        <f>DSUM(agosto,5,_cod2_4)</f>
        <v>0</v>
      </c>
      <c r="L19" s="8">
        <f>DSUM(setembro,5,_cod2_4)</f>
        <v>0</v>
      </c>
      <c r="M19" s="8">
        <f>DSUM(outubro,5,_cod2_4)</f>
        <v>0</v>
      </c>
      <c r="N19" s="8">
        <f>DSUM(novembro,5,_cod2_4)</f>
        <v>0</v>
      </c>
      <c r="O19" s="8">
        <f>DSUM(dezembro,5,_cod2_4)</f>
        <v>0</v>
      </c>
      <c r="P19" s="8">
        <f t="shared" si="3"/>
        <v>0</v>
      </c>
    </row>
    <row r="20" spans="2:16" ht="12.2" customHeight="1" x14ac:dyDescent="0.2">
      <c r="B20" s="2" t="s">
        <v>34</v>
      </c>
      <c r="C20" s="2"/>
      <c r="D20" s="8">
        <f>DSUM(janeiro,5,_cod2_5)</f>
        <v>0</v>
      </c>
      <c r="E20" s="8">
        <f>DSUM(fevereiro,5,_cod2_5)</f>
        <v>0</v>
      </c>
      <c r="F20" s="8">
        <f>DSUM(marco,5,_cod2_5)</f>
        <v>0</v>
      </c>
      <c r="G20" s="8">
        <f>DSUM(abril,5,_cod2_5)</f>
        <v>0</v>
      </c>
      <c r="H20" s="8">
        <f>DSUM(maio,5,_cod2_5)</f>
        <v>0</v>
      </c>
      <c r="I20" s="8">
        <f>DSUM(junho,5,_cod2_5)</f>
        <v>0</v>
      </c>
      <c r="J20" s="8">
        <f>DSUM(julho,5,_cod2_5)</f>
        <v>0</v>
      </c>
      <c r="K20" s="8">
        <f>DSUM(agosto,5,_cod2_5)</f>
        <v>0</v>
      </c>
      <c r="L20" s="8">
        <f>DSUM(setembro,5,_cod2_5)</f>
        <v>0</v>
      </c>
      <c r="M20" s="8">
        <f>DSUM(outubro,5,_cod2_5)</f>
        <v>0</v>
      </c>
      <c r="N20" s="8">
        <f>DSUM(novembro,5,_cod2_5)</f>
        <v>0</v>
      </c>
      <c r="O20" s="8">
        <f>DSUM(dezembro,5,_cod2_5)</f>
        <v>0</v>
      </c>
      <c r="P20" s="8">
        <f t="shared" si="3"/>
        <v>0</v>
      </c>
    </row>
    <row r="21" spans="2:16" ht="12.2" customHeight="1" x14ac:dyDescent="0.2">
      <c r="B21" s="2" t="s">
        <v>35</v>
      </c>
      <c r="C21" s="2"/>
      <c r="D21" s="8">
        <f>DSUM(janeiro,5,_cod2_6)</f>
        <v>0</v>
      </c>
      <c r="E21" s="8">
        <f>DSUM(fevereiro,5,_cod2_6)</f>
        <v>0</v>
      </c>
      <c r="F21" s="8">
        <f>DSUM(marco,5,_cod2_6)</f>
        <v>0</v>
      </c>
      <c r="G21" s="8">
        <f>DSUM(abril,5,_cod2_6)</f>
        <v>0</v>
      </c>
      <c r="H21" s="8">
        <f>DSUM(maio,5,_cod2_6)</f>
        <v>0</v>
      </c>
      <c r="I21" s="8">
        <f>DSUM(junho,5,_cod2_6)</f>
        <v>0</v>
      </c>
      <c r="J21" s="8">
        <f>DSUM(julho,5,_cod2_6)</f>
        <v>0</v>
      </c>
      <c r="K21" s="8">
        <f>DSUM(agosto,5,_cod2_6)</f>
        <v>0</v>
      </c>
      <c r="L21" s="8">
        <f>DSUM(setembro,5,_cod2_6)</f>
        <v>0</v>
      </c>
      <c r="M21" s="8">
        <f>DSUM(outubro,5,_cod2_6)</f>
        <v>0</v>
      </c>
      <c r="N21" s="8">
        <f>DSUM(novembro,5,_cod2_6)</f>
        <v>0</v>
      </c>
      <c r="O21" s="8">
        <f>DSUM(dezembro,5,_cod2_6)</f>
        <v>0</v>
      </c>
      <c r="P21" s="8">
        <f t="shared" si="3"/>
        <v>0</v>
      </c>
    </row>
    <row r="22" spans="2:16" ht="12.2" customHeight="1" x14ac:dyDescent="0.2">
      <c r="B22" s="2" t="s">
        <v>36</v>
      </c>
      <c r="C22" s="2"/>
      <c r="D22" s="8">
        <f>DSUM(janeiro,5,_cod2_7)</f>
        <v>0</v>
      </c>
      <c r="E22" s="8">
        <f>DSUM(fevereiro,5,_cod2_7)</f>
        <v>0</v>
      </c>
      <c r="F22" s="8">
        <f>DSUM(marco,5,_cod2_7)</f>
        <v>0</v>
      </c>
      <c r="G22" s="8">
        <f>DSUM(abril,5,_cod2_7)</f>
        <v>0</v>
      </c>
      <c r="H22" s="8">
        <f>DSUM(maio,5,_cod2_7)</f>
        <v>0</v>
      </c>
      <c r="I22" s="8">
        <f>DSUM(junho,5,_cod2_7)</f>
        <v>0</v>
      </c>
      <c r="J22" s="8">
        <f>DSUM(julho,5,_cod2_7)</f>
        <v>0</v>
      </c>
      <c r="K22" s="8">
        <f>DSUM(agosto,5,_cod2_7)</f>
        <v>0</v>
      </c>
      <c r="L22" s="8">
        <f>DSUM(setembro,5,_cod2_7)</f>
        <v>0</v>
      </c>
      <c r="M22" s="8">
        <f>DSUM(outubro,5,_cod2_7)</f>
        <v>0</v>
      </c>
      <c r="N22" s="8">
        <f>DSUM(novembro,5,_cod2_7)</f>
        <v>0</v>
      </c>
      <c r="O22" s="8">
        <f>DSUM(dezembro,5,_cod2_7)</f>
        <v>0</v>
      </c>
      <c r="P22" s="8">
        <f t="shared" si="3"/>
        <v>0</v>
      </c>
    </row>
    <row r="23" spans="2:16" ht="12.2" customHeight="1" x14ac:dyDescent="0.2">
      <c r="B23" s="2" t="s">
        <v>37</v>
      </c>
      <c r="C23" s="2"/>
      <c r="D23" s="8">
        <f>DSUM(janeiro,5,_cod2_8)</f>
        <v>0</v>
      </c>
      <c r="E23" s="8">
        <f>DSUM(fevereiro,5,_cod2_8)</f>
        <v>0</v>
      </c>
      <c r="F23" s="8">
        <f>DSUM(marco,5,_cod2_8)</f>
        <v>0</v>
      </c>
      <c r="G23" s="8">
        <f>DSUM(abril,5,_cod2_8)</f>
        <v>0</v>
      </c>
      <c r="H23" s="8">
        <f>DSUM(maio,5,_cod2_8)</f>
        <v>0</v>
      </c>
      <c r="I23" s="8">
        <f>DSUM(junho,5,_cod2_8)</f>
        <v>0</v>
      </c>
      <c r="J23" s="8">
        <f>DSUM(julho,5,_cod2_8)</f>
        <v>0</v>
      </c>
      <c r="K23" s="8">
        <f>DSUM(agosto,5,_cod2_8)</f>
        <v>0</v>
      </c>
      <c r="L23" s="8">
        <f>DSUM(setembro,5,_cod2_8)</f>
        <v>0</v>
      </c>
      <c r="M23" s="8">
        <f>DSUM(outubro,5,_cod2_8)</f>
        <v>0</v>
      </c>
      <c r="N23" s="8">
        <f>DSUM(novembro,5,_cod2_8)</f>
        <v>0</v>
      </c>
      <c r="O23" s="8">
        <f>DSUM(dezembro,5,_cod2_8)</f>
        <v>0</v>
      </c>
      <c r="P23" s="8">
        <f t="shared" si="3"/>
        <v>0</v>
      </c>
    </row>
    <row r="24" spans="2:16" ht="12.2" customHeight="1" x14ac:dyDescent="0.2">
      <c r="B24" s="2" t="s">
        <v>38</v>
      </c>
      <c r="C24" s="2"/>
      <c r="D24" s="8">
        <f>DSUM(janeiro,5,_cod2_9)</f>
        <v>0</v>
      </c>
      <c r="E24" s="8">
        <f>DSUM(fevereiro,5,_cod2_9)</f>
        <v>0</v>
      </c>
      <c r="F24" s="8">
        <f>DSUM(marco,5,_cod2_9)</f>
        <v>0</v>
      </c>
      <c r="G24" s="8">
        <f>DSUM(abril,5,_cod2_9)</f>
        <v>0</v>
      </c>
      <c r="H24" s="8">
        <f>DSUM(maio,5,_cod2_9)</f>
        <v>0</v>
      </c>
      <c r="I24" s="8">
        <f>DSUM(junho,5,_cod2_9)</f>
        <v>0</v>
      </c>
      <c r="J24" s="8">
        <f>DSUM(julho,5,_cod2_9)</f>
        <v>0</v>
      </c>
      <c r="K24" s="8">
        <f>DSUM(agosto,5,_cod2_9)</f>
        <v>0</v>
      </c>
      <c r="L24" s="8">
        <f>DSUM(setembro,5,_cod2_9)</f>
        <v>0</v>
      </c>
      <c r="M24" s="8">
        <f>DSUM(outubro,5,_cod2_9)</f>
        <v>0</v>
      </c>
      <c r="N24" s="8">
        <f>DSUM(novembro,5,_cod2_9)</f>
        <v>0</v>
      </c>
      <c r="O24" s="8">
        <f>DSUM(dezembro,5,_cod2_9)</f>
        <v>0</v>
      </c>
      <c r="P24" s="8">
        <f t="shared" si="3"/>
        <v>0</v>
      </c>
    </row>
    <row r="25" spans="2:16" ht="12.2" customHeight="1" x14ac:dyDescent="0.2">
      <c r="B25" s="2" t="s">
        <v>39</v>
      </c>
      <c r="C25" s="2"/>
      <c r="D25" s="8">
        <f>DSUM(janeiro,5,_cod2_10)</f>
        <v>0</v>
      </c>
      <c r="E25" s="8">
        <f>DSUM(fevereiro,5,_cod2_10)</f>
        <v>0</v>
      </c>
      <c r="F25" s="8">
        <f>DSUM(marco,5,_cod2_10)</f>
        <v>0</v>
      </c>
      <c r="G25" s="8">
        <f>DSUM(abril,5,_cod2_10)</f>
        <v>0</v>
      </c>
      <c r="H25" s="8">
        <f>DSUM(maio,5,_cod2_10)</f>
        <v>0</v>
      </c>
      <c r="I25" s="8">
        <f>DSUM(junho,5,_cod2_10)</f>
        <v>0</v>
      </c>
      <c r="J25" s="8">
        <f>DSUM(julho,5,_cod2_10)</f>
        <v>0</v>
      </c>
      <c r="K25" s="8">
        <f>DSUM(agosto,5,_cod2_10)</f>
        <v>0</v>
      </c>
      <c r="L25" s="8">
        <f>DSUM(setembro,5,_cod2_10)</f>
        <v>0</v>
      </c>
      <c r="M25" s="8">
        <f>DSUM(outubro,5,_cod2_10)</f>
        <v>0</v>
      </c>
      <c r="N25" s="8">
        <f>DSUM(novembro,5,_cod2_10)</f>
        <v>0</v>
      </c>
      <c r="O25" s="8">
        <f>DSUM(dezembro,5,_cod2_10)</f>
        <v>0</v>
      </c>
      <c r="P25" s="8">
        <f t="shared" si="3"/>
        <v>0</v>
      </c>
    </row>
    <row r="26" spans="2:16" ht="12.2" customHeight="1" x14ac:dyDescent="0.2">
      <c r="B26" s="2"/>
      <c r="C26" s="2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2:16" ht="12.2" customHeight="1" x14ac:dyDescent="0.2">
      <c r="B27" s="4">
        <v>3</v>
      </c>
      <c r="C27" s="5" t="s">
        <v>40</v>
      </c>
      <c r="D27" s="9">
        <f t="shared" ref="D27:P27" si="4">SUM(D28:D37)</f>
        <v>0</v>
      </c>
      <c r="E27" s="9">
        <f t="shared" si="4"/>
        <v>0</v>
      </c>
      <c r="F27" s="9">
        <f t="shared" si="4"/>
        <v>0</v>
      </c>
      <c r="G27" s="9">
        <f t="shared" si="4"/>
        <v>0</v>
      </c>
      <c r="H27" s="9">
        <f t="shared" si="4"/>
        <v>0</v>
      </c>
      <c r="I27" s="9">
        <f t="shared" si="4"/>
        <v>0</v>
      </c>
      <c r="J27" s="9">
        <f t="shared" si="4"/>
        <v>0</v>
      </c>
      <c r="K27" s="9">
        <f t="shared" si="4"/>
        <v>0</v>
      </c>
      <c r="L27" s="9">
        <f t="shared" si="4"/>
        <v>0</v>
      </c>
      <c r="M27" s="9">
        <f t="shared" si="4"/>
        <v>0</v>
      </c>
      <c r="N27" s="9">
        <f t="shared" si="4"/>
        <v>0</v>
      </c>
      <c r="O27" s="9">
        <f t="shared" si="4"/>
        <v>0</v>
      </c>
      <c r="P27" s="9">
        <f t="shared" si="4"/>
        <v>0</v>
      </c>
    </row>
    <row r="28" spans="2:16" ht="12.2" customHeight="1" x14ac:dyDescent="0.2">
      <c r="B28" s="2" t="s">
        <v>41</v>
      </c>
      <c r="C28" s="2" t="s">
        <v>44</v>
      </c>
      <c r="D28" s="8">
        <f>DSUM(janeiro,5,_cod3_1)</f>
        <v>0</v>
      </c>
      <c r="E28" s="8">
        <f>DSUM(fevereiro,5,_cod3_1)</f>
        <v>0</v>
      </c>
      <c r="F28" s="8">
        <f>DSUM(marco,5,_cod3_1)</f>
        <v>0</v>
      </c>
      <c r="G28" s="8">
        <f>DSUM(abril,5,_cod3_1)</f>
        <v>0</v>
      </c>
      <c r="H28" s="8">
        <f>DSUM(maio,5,_cod3_1)</f>
        <v>0</v>
      </c>
      <c r="I28" s="8">
        <f>DSUM(junho,5,_cod3_1)</f>
        <v>0</v>
      </c>
      <c r="J28" s="8">
        <f>DSUM(julho,5,_cod3_1)</f>
        <v>0</v>
      </c>
      <c r="K28" s="8">
        <f>DSUM(agosto,5,_cod3_1)</f>
        <v>0</v>
      </c>
      <c r="L28" s="8">
        <f>DSUM(setembro,5,_cod3_1)</f>
        <v>0</v>
      </c>
      <c r="M28" s="8">
        <f>DSUM(outubro,5,_cod3_1)</f>
        <v>0</v>
      </c>
      <c r="N28" s="8">
        <f>DSUM(novembro,5,_cod3_1)</f>
        <v>0</v>
      </c>
      <c r="O28" s="8">
        <f>DSUM(dezembro,5,_cod3_1)</f>
        <v>0</v>
      </c>
      <c r="P28" s="8">
        <f t="shared" ref="P28:P37" si="5">SUM(D28:O28)</f>
        <v>0</v>
      </c>
    </row>
    <row r="29" spans="2:16" ht="12.2" customHeight="1" x14ac:dyDescent="0.2">
      <c r="B29" s="2" t="s">
        <v>42</v>
      </c>
      <c r="C29" s="2" t="s">
        <v>46</v>
      </c>
      <c r="D29" s="8">
        <f>DSUM(janeiro,5,_cod3_2)</f>
        <v>0</v>
      </c>
      <c r="E29" s="8">
        <f>DSUM(fevereiro,5,_cod3_2)</f>
        <v>0</v>
      </c>
      <c r="F29" s="8">
        <f>DSUM(marco,5,_cod3_2)</f>
        <v>0</v>
      </c>
      <c r="G29" s="8">
        <f>DSUM(abril,5,_cod3_2)</f>
        <v>0</v>
      </c>
      <c r="H29" s="8">
        <f>DSUM(maio,5,_cod3_2)</f>
        <v>0</v>
      </c>
      <c r="I29" s="8">
        <f>DSUM(junho,5,_cod3_2)</f>
        <v>0</v>
      </c>
      <c r="J29" s="8">
        <f>DSUM(julho,5,_cod3_2)</f>
        <v>0</v>
      </c>
      <c r="K29" s="8">
        <f>DSUM(agosto,5,_cod3_2)</f>
        <v>0</v>
      </c>
      <c r="L29" s="8">
        <f>DSUM(setembro,5,_cod3_2)</f>
        <v>0</v>
      </c>
      <c r="M29" s="8">
        <f>DSUM(outubro,5,_cod3_2)</f>
        <v>0</v>
      </c>
      <c r="N29" s="8">
        <f>DSUM(novembro,5,_cod3_2)</f>
        <v>0</v>
      </c>
      <c r="O29" s="8">
        <f>DSUM(dezembro,5,_cod3_2)</f>
        <v>0</v>
      </c>
      <c r="P29" s="8">
        <f t="shared" si="5"/>
        <v>0</v>
      </c>
    </row>
    <row r="30" spans="2:16" ht="12.2" customHeight="1" x14ac:dyDescent="0.2">
      <c r="B30" s="2" t="s">
        <v>43</v>
      </c>
      <c r="C30" s="2"/>
      <c r="D30" s="8">
        <f>DSUM(janeiro,5,_cod3_3)</f>
        <v>0</v>
      </c>
      <c r="E30" s="8">
        <f>DSUM(fevereiro,5,_cod3_3)</f>
        <v>0</v>
      </c>
      <c r="F30" s="8">
        <f>DSUM(marco,5,_cod3_3)</f>
        <v>0</v>
      </c>
      <c r="G30" s="8">
        <f>DSUM(abril,5,_cod3_3)</f>
        <v>0</v>
      </c>
      <c r="H30" s="8">
        <f>DSUM(maio,5,_cod3_3)</f>
        <v>0</v>
      </c>
      <c r="I30" s="8">
        <f>DSUM(junho,5,_cod3_3)</f>
        <v>0</v>
      </c>
      <c r="J30" s="8">
        <f>DSUM(julho,5,_cod3_3)</f>
        <v>0</v>
      </c>
      <c r="K30" s="8">
        <f>DSUM(agosto,5,_cod3_3)</f>
        <v>0</v>
      </c>
      <c r="L30" s="8">
        <f>DSUM(setembro,5,_cod3_3)</f>
        <v>0</v>
      </c>
      <c r="M30" s="8">
        <f>DSUM(outubro,5,_cod3_3)</f>
        <v>0</v>
      </c>
      <c r="N30" s="8">
        <f>DSUM(novembro,5,_cod3_3)</f>
        <v>0</v>
      </c>
      <c r="O30" s="8">
        <f>DSUM(dezembro,5,_cod3_3)</f>
        <v>0</v>
      </c>
      <c r="P30" s="8">
        <f t="shared" si="5"/>
        <v>0</v>
      </c>
    </row>
    <row r="31" spans="2:16" ht="12.2" customHeight="1" x14ac:dyDescent="0.2">
      <c r="B31" s="2" t="s">
        <v>45</v>
      </c>
      <c r="C31" s="2"/>
      <c r="D31" s="8">
        <f>DSUM(janeiro,5,_cod3_4)</f>
        <v>0</v>
      </c>
      <c r="E31" s="8">
        <f>DSUM(fevereiro,5,_cod3_4)</f>
        <v>0</v>
      </c>
      <c r="F31" s="8">
        <f>DSUM(marco,5,_cod3_4)</f>
        <v>0</v>
      </c>
      <c r="G31" s="8">
        <f>DSUM(abril,5,_cod3_4)</f>
        <v>0</v>
      </c>
      <c r="H31" s="8">
        <f>DSUM(maio,5,_cod3_4)</f>
        <v>0</v>
      </c>
      <c r="I31" s="8">
        <f>DSUM(junho,5,_cod3_4)</f>
        <v>0</v>
      </c>
      <c r="J31" s="8">
        <f>DSUM(julho,5,_cod3_4)</f>
        <v>0</v>
      </c>
      <c r="K31" s="8">
        <f>DSUM(agosto,5,_cod3_4)</f>
        <v>0</v>
      </c>
      <c r="L31" s="8">
        <f>DSUM(setembro,5,_cod3_4)</f>
        <v>0</v>
      </c>
      <c r="M31" s="8">
        <f>DSUM(outubro,5,_cod3_4)</f>
        <v>0</v>
      </c>
      <c r="N31" s="8">
        <f>DSUM(novembro,5,_cod3_4)</f>
        <v>0</v>
      </c>
      <c r="O31" s="8">
        <f>DSUM(dezembro,5,_cod3_4)</f>
        <v>0</v>
      </c>
      <c r="P31" s="8">
        <f t="shared" si="5"/>
        <v>0</v>
      </c>
    </row>
    <row r="32" spans="2:16" ht="12.2" customHeight="1" x14ac:dyDescent="0.2">
      <c r="B32" s="2" t="s">
        <v>47</v>
      </c>
      <c r="C32" s="2"/>
      <c r="D32" s="8">
        <f>DSUM(janeiro,5,_cod3_5)</f>
        <v>0</v>
      </c>
      <c r="E32" s="8">
        <f>DSUM(fevereiro,5,_cod3_5)</f>
        <v>0</v>
      </c>
      <c r="F32" s="8">
        <f>DSUM(marco,5,_cod3_5)</f>
        <v>0</v>
      </c>
      <c r="G32" s="8">
        <f>DSUM(abril,5,_cod3_5)</f>
        <v>0</v>
      </c>
      <c r="H32" s="8">
        <f>DSUM(maio,5,_cod3_5)</f>
        <v>0</v>
      </c>
      <c r="I32" s="8">
        <f>DSUM(junho,5,_cod3_5)</f>
        <v>0</v>
      </c>
      <c r="J32" s="8">
        <f>DSUM(julho,5,_cod3_5)</f>
        <v>0</v>
      </c>
      <c r="K32" s="8">
        <f>DSUM(agosto,5,_cod3_5)</f>
        <v>0</v>
      </c>
      <c r="L32" s="8">
        <f>DSUM(setembro,5,_cod3_5)</f>
        <v>0</v>
      </c>
      <c r="M32" s="8">
        <f>DSUM(outubro,5,_cod3_5)</f>
        <v>0</v>
      </c>
      <c r="N32" s="8">
        <f>DSUM(novembro,5,_cod3_5)</f>
        <v>0</v>
      </c>
      <c r="O32" s="8">
        <f>DSUM(dezembro,5,_cod3_5)</f>
        <v>0</v>
      </c>
      <c r="P32" s="8">
        <f t="shared" si="5"/>
        <v>0</v>
      </c>
    </row>
    <row r="33" spans="2:16" ht="12.2" customHeight="1" x14ac:dyDescent="0.2">
      <c r="B33" s="2" t="s">
        <v>48</v>
      </c>
      <c r="C33" s="2"/>
      <c r="D33" s="8">
        <f>DSUM(janeiro,5,_cod3_6)</f>
        <v>0</v>
      </c>
      <c r="E33" s="8">
        <f>DSUM(fevereiro,5,_cod3_6)</f>
        <v>0</v>
      </c>
      <c r="F33" s="8">
        <f>DSUM(marco,5,_cod3_6)</f>
        <v>0</v>
      </c>
      <c r="G33" s="8">
        <f>DSUM(abril,5,_cod3_6)</f>
        <v>0</v>
      </c>
      <c r="H33" s="8">
        <f>DSUM(maio,5,_cod3_6)</f>
        <v>0</v>
      </c>
      <c r="I33" s="8">
        <f>DSUM(junho,5,_cod3_6)</f>
        <v>0</v>
      </c>
      <c r="J33" s="8">
        <f>DSUM(julho,5,_cod3_6)</f>
        <v>0</v>
      </c>
      <c r="K33" s="8">
        <f>DSUM(agosto,5,_cod3_6)</f>
        <v>0</v>
      </c>
      <c r="L33" s="8">
        <f>DSUM(setembro,5,_cod3_6)</f>
        <v>0</v>
      </c>
      <c r="M33" s="8">
        <f>DSUM(outubro,5,_cod3_6)</f>
        <v>0</v>
      </c>
      <c r="N33" s="8">
        <f>DSUM(novembro,5,_cod3_6)</f>
        <v>0</v>
      </c>
      <c r="O33" s="8">
        <f>DSUM(dezembro,5,_cod3_6)</f>
        <v>0</v>
      </c>
      <c r="P33" s="8">
        <f t="shared" si="5"/>
        <v>0</v>
      </c>
    </row>
    <row r="34" spans="2:16" ht="12.2" customHeight="1" x14ac:dyDescent="0.2">
      <c r="B34" s="2" t="s">
        <v>49</v>
      </c>
      <c r="C34" s="2"/>
      <c r="D34" s="8">
        <f>DSUM(janeiro,5,_cod3_7)</f>
        <v>0</v>
      </c>
      <c r="E34" s="8">
        <f>DSUM(fevereiro,5,_cod3_7)</f>
        <v>0</v>
      </c>
      <c r="F34" s="8">
        <f>DSUM(marco,5,_cod3_7)</f>
        <v>0</v>
      </c>
      <c r="G34" s="8">
        <f>DSUM(abril,5,_cod3_7)</f>
        <v>0</v>
      </c>
      <c r="H34" s="8">
        <f>DSUM(maio,5,_cod3_7)</f>
        <v>0</v>
      </c>
      <c r="I34" s="8">
        <f>DSUM(junho,5,_cod3_7)</f>
        <v>0</v>
      </c>
      <c r="J34" s="8">
        <f>DSUM(julho,5,_cod3_7)</f>
        <v>0</v>
      </c>
      <c r="K34" s="8">
        <f>DSUM(agosto,5,_cod3_7)</f>
        <v>0</v>
      </c>
      <c r="L34" s="8">
        <f>DSUM(setembro,5,_cod3_7)</f>
        <v>0</v>
      </c>
      <c r="M34" s="8">
        <f>DSUM(outubro,5,_cod3_7)</f>
        <v>0</v>
      </c>
      <c r="N34" s="8">
        <f>DSUM(novembro,5,_cod3_7)</f>
        <v>0</v>
      </c>
      <c r="O34" s="8">
        <f>DSUM(dezembro,5,_cod3_7)</f>
        <v>0</v>
      </c>
      <c r="P34" s="8">
        <f t="shared" si="5"/>
        <v>0</v>
      </c>
    </row>
    <row r="35" spans="2:16" ht="12.2" customHeight="1" x14ac:dyDescent="0.2">
      <c r="B35" s="2" t="s">
        <v>50</v>
      </c>
      <c r="C35" s="2"/>
      <c r="D35" s="8">
        <f>DSUM(janeiro,5,_cod3_8)</f>
        <v>0</v>
      </c>
      <c r="E35" s="8">
        <f>DSUM(fevereiro,5,_cod3_8)</f>
        <v>0</v>
      </c>
      <c r="F35" s="8">
        <f>DSUM(marco,5,_cod3_8)</f>
        <v>0</v>
      </c>
      <c r="G35" s="8">
        <f>DSUM(abril,5,_cod3_8)</f>
        <v>0</v>
      </c>
      <c r="H35" s="8">
        <f>DSUM(maio,5,_cod3_8)</f>
        <v>0</v>
      </c>
      <c r="I35" s="8">
        <f>DSUM(junho,5,_cod3_8)</f>
        <v>0</v>
      </c>
      <c r="J35" s="8">
        <f>DSUM(julho,5,_cod3_8)</f>
        <v>0</v>
      </c>
      <c r="K35" s="8">
        <f>DSUM(agosto,5,_cod3_8)</f>
        <v>0</v>
      </c>
      <c r="L35" s="8">
        <f>DSUM(setembro,5,_cod3_8)</f>
        <v>0</v>
      </c>
      <c r="M35" s="8">
        <f>DSUM(outubro,5,_cod3_8)</f>
        <v>0</v>
      </c>
      <c r="N35" s="8">
        <f>DSUM(novembro,5,_cod3_8)</f>
        <v>0</v>
      </c>
      <c r="O35" s="8">
        <f>DSUM(dezembro,5,_cod3_8)</f>
        <v>0</v>
      </c>
      <c r="P35" s="8">
        <f t="shared" si="5"/>
        <v>0</v>
      </c>
    </row>
    <row r="36" spans="2:16" ht="12.2" customHeight="1" x14ac:dyDescent="0.2">
      <c r="B36" s="2" t="s">
        <v>51</v>
      </c>
      <c r="C36" s="10"/>
      <c r="D36" s="8">
        <f>DSUM(janeiro,5,_cod3_9)</f>
        <v>0</v>
      </c>
      <c r="E36" s="8">
        <f>DSUM(fevereiro,5,_cod3_9)</f>
        <v>0</v>
      </c>
      <c r="F36" s="8">
        <f>DSUM(marco,5,_cod3_9)</f>
        <v>0</v>
      </c>
      <c r="G36" s="8">
        <f>DSUM(abril,5,_cod3_9)</f>
        <v>0</v>
      </c>
      <c r="H36" s="8">
        <f>DSUM(maio,5,_cod3_9)</f>
        <v>0</v>
      </c>
      <c r="I36" s="8">
        <f>DSUM(junho,5,_cod3_9)</f>
        <v>0</v>
      </c>
      <c r="J36" s="8">
        <f>DSUM(julho,5,_cod3_9)</f>
        <v>0</v>
      </c>
      <c r="K36" s="8">
        <f>DSUM(agosto,5,_cod3_9)</f>
        <v>0</v>
      </c>
      <c r="L36" s="8">
        <f>DSUM(setembro,5,_cod3_9)</f>
        <v>0</v>
      </c>
      <c r="M36" s="8">
        <f>DSUM(outubro,5,_cod3_9)</f>
        <v>0</v>
      </c>
      <c r="N36" s="8">
        <f>DSUM(novembro,5,_cod3_9)</f>
        <v>0</v>
      </c>
      <c r="O36" s="8">
        <f>DSUM(dezembro,5,_cod3_9)</f>
        <v>0</v>
      </c>
      <c r="P36" s="8">
        <f t="shared" si="5"/>
        <v>0</v>
      </c>
    </row>
    <row r="37" spans="2:16" ht="12.2" customHeight="1" x14ac:dyDescent="0.2">
      <c r="B37" s="2" t="s">
        <v>52</v>
      </c>
      <c r="C37" s="10"/>
      <c r="D37" s="8">
        <f>DSUM(janeiro,5,_cod3_10)</f>
        <v>0</v>
      </c>
      <c r="E37" s="8">
        <f>DSUM(fevereiro,5,_cod3_10)</f>
        <v>0</v>
      </c>
      <c r="F37" s="8">
        <f>DSUM(marco,5,_cod3_10)</f>
        <v>0</v>
      </c>
      <c r="G37" s="8">
        <f>DSUM(abril,5,_cod3_10)</f>
        <v>0</v>
      </c>
      <c r="H37" s="8">
        <f>DSUM(maio,5,_cod3_10)</f>
        <v>0</v>
      </c>
      <c r="I37" s="8">
        <f>DSUM(junho,5,_cod3_10)</f>
        <v>0</v>
      </c>
      <c r="J37" s="8">
        <f>DSUM(julho,5,_cod3_10)</f>
        <v>0</v>
      </c>
      <c r="K37" s="8">
        <f>DSUM(agosto,5,_cod3_10)</f>
        <v>0</v>
      </c>
      <c r="L37" s="8">
        <f>DSUM(setembro,5,_cod3_10)</f>
        <v>0</v>
      </c>
      <c r="M37" s="8">
        <f>DSUM(outubro,5,_cod3_10)</f>
        <v>0</v>
      </c>
      <c r="N37" s="8">
        <f>DSUM(novembro,5,_cod3_10)</f>
        <v>0</v>
      </c>
      <c r="O37" s="8">
        <f>DSUM(dezembro,5,_cod3_10)</f>
        <v>0</v>
      </c>
      <c r="P37" s="8">
        <f t="shared" si="5"/>
        <v>0</v>
      </c>
    </row>
    <row r="38" spans="2:16" ht="12.2" customHeight="1" x14ac:dyDescent="0.2">
      <c r="B38" s="2"/>
      <c r="C38" s="2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2:16" ht="12.2" customHeight="1" x14ac:dyDescent="0.2">
      <c r="B39" s="4">
        <v>4</v>
      </c>
      <c r="C39" s="5" t="s">
        <v>53</v>
      </c>
      <c r="D39" s="9">
        <f t="shared" ref="D39:P39" si="6">SUM(D40:D49)</f>
        <v>0</v>
      </c>
      <c r="E39" s="9">
        <f t="shared" si="6"/>
        <v>0</v>
      </c>
      <c r="F39" s="9">
        <f t="shared" si="6"/>
        <v>0</v>
      </c>
      <c r="G39" s="9">
        <f t="shared" si="6"/>
        <v>0</v>
      </c>
      <c r="H39" s="9">
        <f t="shared" si="6"/>
        <v>0</v>
      </c>
      <c r="I39" s="9">
        <f t="shared" si="6"/>
        <v>0</v>
      </c>
      <c r="J39" s="9">
        <f t="shared" si="6"/>
        <v>0</v>
      </c>
      <c r="K39" s="9">
        <f t="shared" si="6"/>
        <v>0</v>
      </c>
      <c r="L39" s="9">
        <f t="shared" si="6"/>
        <v>0</v>
      </c>
      <c r="M39" s="9">
        <f t="shared" si="6"/>
        <v>0</v>
      </c>
      <c r="N39" s="9">
        <f t="shared" si="6"/>
        <v>0</v>
      </c>
      <c r="O39" s="9">
        <f t="shared" si="6"/>
        <v>0</v>
      </c>
      <c r="P39" s="9">
        <f t="shared" si="6"/>
        <v>0</v>
      </c>
    </row>
    <row r="40" spans="2:16" ht="12.2" customHeight="1" x14ac:dyDescent="0.2">
      <c r="B40" s="2" t="s">
        <v>54</v>
      </c>
      <c r="C40" s="2" t="s">
        <v>55</v>
      </c>
      <c r="D40" s="8">
        <f>DSUM(janeiro,5,_cod4_1)</f>
        <v>0</v>
      </c>
      <c r="E40" s="8">
        <f>DSUM(fevereiro,5,_cod4_1)</f>
        <v>0</v>
      </c>
      <c r="F40" s="8">
        <f>DSUM(marco,5,_cod4_1)</f>
        <v>0</v>
      </c>
      <c r="G40" s="8">
        <f>DSUM(abril,5,_cod4_1)</f>
        <v>0</v>
      </c>
      <c r="H40" s="8">
        <f>DSUM(maio,5,_cod4_1)</f>
        <v>0</v>
      </c>
      <c r="I40" s="8">
        <f>DSUM(junho,5,_cod4_1)</f>
        <v>0</v>
      </c>
      <c r="J40" s="8">
        <f>DSUM(julho,5,_cod4_1)</f>
        <v>0</v>
      </c>
      <c r="K40" s="8">
        <f>DSUM(agosto,5,_cod4_1)</f>
        <v>0</v>
      </c>
      <c r="L40" s="8">
        <f>DSUM(setembro,5,_cod4_1)</f>
        <v>0</v>
      </c>
      <c r="M40" s="8">
        <f>DSUM(outubro,5,_cod4_1)</f>
        <v>0</v>
      </c>
      <c r="N40" s="8">
        <f>DSUM(novembro,5,_cod4_1)</f>
        <v>0</v>
      </c>
      <c r="O40" s="8">
        <f>DSUM(dezembro,5,_cod4_1)</f>
        <v>0</v>
      </c>
      <c r="P40" s="8">
        <f t="shared" ref="P40:P49" si="7">SUM(D40:O40)</f>
        <v>0</v>
      </c>
    </row>
    <row r="41" spans="2:16" ht="12.2" customHeight="1" x14ac:dyDescent="0.2">
      <c r="B41" s="2" t="s">
        <v>56</v>
      </c>
      <c r="C41" s="2"/>
      <c r="D41" s="8">
        <f>DSUM(janeiro,5,_cod4_2)</f>
        <v>0</v>
      </c>
      <c r="E41" s="8">
        <f>DSUM(fevereiro,5,_cod4_2)</f>
        <v>0</v>
      </c>
      <c r="F41" s="8">
        <f>DSUM(marco,5,_cod4_2)</f>
        <v>0</v>
      </c>
      <c r="G41" s="8">
        <f>DSUM(abril,5,_cod4_2)</f>
        <v>0</v>
      </c>
      <c r="H41" s="8">
        <f>DSUM(maio,5,_cod4_2)</f>
        <v>0</v>
      </c>
      <c r="I41" s="8">
        <f>DSUM(junho,5,_cod4_2)</f>
        <v>0</v>
      </c>
      <c r="J41" s="8">
        <f>DSUM(julho,5,_cod4_2)</f>
        <v>0</v>
      </c>
      <c r="K41" s="8">
        <f>DSUM(agosto,5,_cod4_2)</f>
        <v>0</v>
      </c>
      <c r="L41" s="8">
        <f>DSUM(setembro,5,_cod4_2)</f>
        <v>0</v>
      </c>
      <c r="M41" s="8">
        <f>DSUM(outubro,5,_cod4_2)</f>
        <v>0</v>
      </c>
      <c r="N41" s="8">
        <f>DSUM(novembro,5,_cod4_2)</f>
        <v>0</v>
      </c>
      <c r="O41" s="8">
        <f>DSUM(dezembro,5,_cod4_2)</f>
        <v>0</v>
      </c>
      <c r="P41" s="8">
        <f t="shared" si="7"/>
        <v>0</v>
      </c>
    </row>
    <row r="42" spans="2:16" ht="12.2" customHeight="1" x14ac:dyDescent="0.2">
      <c r="B42" s="2" t="s">
        <v>57</v>
      </c>
      <c r="C42" s="2"/>
      <c r="D42" s="8">
        <f>DSUM(janeiro,5,_cod4_3)</f>
        <v>0</v>
      </c>
      <c r="E42" s="8">
        <f>DSUM(fevereiro,5,_cod4_3)</f>
        <v>0</v>
      </c>
      <c r="F42" s="8">
        <f>DSUM(marco,5,_cod4_3)</f>
        <v>0</v>
      </c>
      <c r="G42" s="8">
        <f>DSUM(abril,5,_cod4_3)</f>
        <v>0</v>
      </c>
      <c r="H42" s="8">
        <f>DSUM(maio,5,_cod4_3)</f>
        <v>0</v>
      </c>
      <c r="I42" s="8">
        <f>DSUM(junho,5,_cod4_3)</f>
        <v>0</v>
      </c>
      <c r="J42" s="8">
        <f>DSUM(julho,5,_cod4_3)</f>
        <v>0</v>
      </c>
      <c r="K42" s="8">
        <f>DSUM(agosto,5,_cod4_3)</f>
        <v>0</v>
      </c>
      <c r="L42" s="8">
        <f>DSUM(setembro,5,_cod4_3)</f>
        <v>0</v>
      </c>
      <c r="M42" s="8">
        <f>DSUM(outubro,5,_cod4_3)</f>
        <v>0</v>
      </c>
      <c r="N42" s="8">
        <f>DSUM(novembro,5,_cod4_3)</f>
        <v>0</v>
      </c>
      <c r="O42" s="8">
        <f>DSUM(dezembro,5,_cod4_3)</f>
        <v>0</v>
      </c>
      <c r="P42" s="8">
        <f t="shared" si="7"/>
        <v>0</v>
      </c>
    </row>
    <row r="43" spans="2:16" ht="12.2" customHeight="1" x14ac:dyDescent="0.2">
      <c r="B43" s="2" t="s">
        <v>58</v>
      </c>
      <c r="C43" s="2"/>
      <c r="D43" s="8">
        <f>DSUM(janeiro,5,_cod4_4)</f>
        <v>0</v>
      </c>
      <c r="E43" s="8">
        <f>DSUM(fevereiro,5,_cod4_4)</f>
        <v>0</v>
      </c>
      <c r="F43" s="8">
        <f>DSUM(marco,5,_cod4_4)</f>
        <v>0</v>
      </c>
      <c r="G43" s="8">
        <f>DSUM(abril,5,_cod4_4)</f>
        <v>0</v>
      </c>
      <c r="H43" s="8">
        <f>DSUM(maio,5,_cod4_4)</f>
        <v>0</v>
      </c>
      <c r="I43" s="8">
        <f>DSUM(junho,5,_cod4_4)</f>
        <v>0</v>
      </c>
      <c r="J43" s="8">
        <f>DSUM(julho,5,_cod4_4)</f>
        <v>0</v>
      </c>
      <c r="K43" s="8">
        <f>DSUM(agosto,5,_cod4_4)</f>
        <v>0</v>
      </c>
      <c r="L43" s="8">
        <f>DSUM(setembro,5,_cod4_4)</f>
        <v>0</v>
      </c>
      <c r="M43" s="8">
        <f>DSUM(outubro,5,_cod4_4)</f>
        <v>0</v>
      </c>
      <c r="N43" s="8">
        <f>DSUM(novembro,5,_cod4_4)</f>
        <v>0</v>
      </c>
      <c r="O43" s="8">
        <f>DSUM(dezembro,5,_cod4_4)</f>
        <v>0</v>
      </c>
      <c r="P43" s="8">
        <f t="shared" si="7"/>
        <v>0</v>
      </c>
    </row>
    <row r="44" spans="2:16" ht="12.2" customHeight="1" x14ac:dyDescent="0.2">
      <c r="B44" s="2" t="s">
        <v>59</v>
      </c>
      <c r="C44" s="2"/>
      <c r="D44" s="8">
        <f>DSUM(janeiro,5,_cod4_5)</f>
        <v>0</v>
      </c>
      <c r="E44" s="8">
        <f>DSUM(fevereiro,5,_cod4_5)</f>
        <v>0</v>
      </c>
      <c r="F44" s="8">
        <f>DSUM(marco,5,_cod4_5)</f>
        <v>0</v>
      </c>
      <c r="G44" s="8">
        <f>DSUM(abril,5,_cod4_5)</f>
        <v>0</v>
      </c>
      <c r="H44" s="8">
        <f>DSUM(maio,5,_cod4_5)</f>
        <v>0</v>
      </c>
      <c r="I44" s="8">
        <f>DSUM(junho,5,_cod4_5)</f>
        <v>0</v>
      </c>
      <c r="J44" s="8">
        <f>DSUM(julho,5,_cod4_5)</f>
        <v>0</v>
      </c>
      <c r="K44" s="8">
        <f>DSUM(agosto,5,_cod4_5)</f>
        <v>0</v>
      </c>
      <c r="L44" s="8">
        <f>DSUM(setembro,5,_cod4_5)</f>
        <v>0</v>
      </c>
      <c r="M44" s="8">
        <f>DSUM(outubro,5,_cod4_5)</f>
        <v>0</v>
      </c>
      <c r="N44" s="8">
        <f>DSUM(novembro,5,_cod4_5)</f>
        <v>0</v>
      </c>
      <c r="O44" s="8">
        <f>DSUM(dezembro,5,_cod4_5)</f>
        <v>0</v>
      </c>
      <c r="P44" s="8">
        <f t="shared" si="7"/>
        <v>0</v>
      </c>
    </row>
    <row r="45" spans="2:16" ht="12.2" customHeight="1" x14ac:dyDescent="0.2">
      <c r="B45" s="2" t="s">
        <v>60</v>
      </c>
      <c r="C45" s="2"/>
      <c r="D45" s="8">
        <f>DSUM(janeiro,5,_cod4_6)</f>
        <v>0</v>
      </c>
      <c r="E45" s="8">
        <f>DSUM(fevereiro,5,_cod4_6)</f>
        <v>0</v>
      </c>
      <c r="F45" s="8">
        <f>DSUM(marco,5,_cod4_6)</f>
        <v>0</v>
      </c>
      <c r="G45" s="8">
        <f>DSUM(abril,5,_cod4_6)</f>
        <v>0</v>
      </c>
      <c r="H45" s="8">
        <f>DSUM(maio,5,_cod4_6)</f>
        <v>0</v>
      </c>
      <c r="I45" s="8">
        <f>DSUM(junho,5,_cod4_6)</f>
        <v>0</v>
      </c>
      <c r="J45" s="8">
        <f>DSUM(julho,5,_cod4_6)</f>
        <v>0</v>
      </c>
      <c r="K45" s="8">
        <f>DSUM(agosto,5,_cod4_6)</f>
        <v>0</v>
      </c>
      <c r="L45" s="8">
        <f>DSUM(setembro,5,_cod4_6)</f>
        <v>0</v>
      </c>
      <c r="M45" s="8">
        <f>DSUM(outubro,5,_cod4_6)</f>
        <v>0</v>
      </c>
      <c r="N45" s="8">
        <f>DSUM(novembro,5,_cod4_6)</f>
        <v>0</v>
      </c>
      <c r="O45" s="8">
        <f>DSUM(dezembro,5,_cod4_6)</f>
        <v>0</v>
      </c>
      <c r="P45" s="8">
        <f t="shared" si="7"/>
        <v>0</v>
      </c>
    </row>
    <row r="46" spans="2:16" ht="12.2" customHeight="1" x14ac:dyDescent="0.2">
      <c r="B46" s="2" t="s">
        <v>61</v>
      </c>
      <c r="C46" s="2"/>
      <c r="D46" s="8">
        <f>DSUM(janeiro,5,_cod4_7)</f>
        <v>0</v>
      </c>
      <c r="E46" s="8">
        <f>DSUM(fevereiro,5,_cod4_7)</f>
        <v>0</v>
      </c>
      <c r="F46" s="8">
        <f>DSUM(marco,5,_cod4_7)</f>
        <v>0</v>
      </c>
      <c r="G46" s="8">
        <f>DSUM(abril,5,_cod4_7)</f>
        <v>0</v>
      </c>
      <c r="H46" s="8">
        <f>DSUM(maio,5,_cod4_7)</f>
        <v>0</v>
      </c>
      <c r="I46" s="8">
        <f>DSUM(junho,5,_cod4_7)</f>
        <v>0</v>
      </c>
      <c r="J46" s="8">
        <f>DSUM(julho,5,_cod4_7)</f>
        <v>0</v>
      </c>
      <c r="K46" s="8">
        <f>DSUM(agosto,5,_cod4_7)</f>
        <v>0</v>
      </c>
      <c r="L46" s="8">
        <f>DSUM(setembro,5,_cod4_7)</f>
        <v>0</v>
      </c>
      <c r="M46" s="8">
        <f>DSUM(outubro,5,_cod4_7)</f>
        <v>0</v>
      </c>
      <c r="N46" s="8">
        <f>DSUM(novembro,5,_cod4_7)</f>
        <v>0</v>
      </c>
      <c r="O46" s="8">
        <f>DSUM(dezembro,5,_cod4_7)</f>
        <v>0</v>
      </c>
      <c r="P46" s="8">
        <f t="shared" si="7"/>
        <v>0</v>
      </c>
    </row>
    <row r="47" spans="2:16" ht="12.2" customHeight="1" x14ac:dyDescent="0.2">
      <c r="B47" s="2" t="s">
        <v>62</v>
      </c>
      <c r="C47" s="2"/>
      <c r="D47" s="8">
        <f>DSUM(janeiro,5,_cod4_8)</f>
        <v>0</v>
      </c>
      <c r="E47" s="8">
        <f>DSUM(fevereiro,5,_cod4_8)</f>
        <v>0</v>
      </c>
      <c r="F47" s="8">
        <f>DSUM(marco,5,_cod4_8)</f>
        <v>0</v>
      </c>
      <c r="G47" s="8">
        <f>DSUM(abril,5,_cod4_8)</f>
        <v>0</v>
      </c>
      <c r="H47" s="8">
        <f>DSUM(maio,5,_cod4_8)</f>
        <v>0</v>
      </c>
      <c r="I47" s="8">
        <f>DSUM(junho,5,_cod4_8)</f>
        <v>0</v>
      </c>
      <c r="J47" s="8">
        <f>DSUM(julho,5,_cod4_8)</f>
        <v>0</v>
      </c>
      <c r="K47" s="8">
        <f>DSUM(agosto,5,_cod4_8)</f>
        <v>0</v>
      </c>
      <c r="L47" s="8">
        <f>DSUM(setembro,5,_cod4_8)</f>
        <v>0</v>
      </c>
      <c r="M47" s="8">
        <f>DSUM(outubro,5,_cod4_8)</f>
        <v>0</v>
      </c>
      <c r="N47" s="8">
        <f>DSUM(novembro,5,_cod4_8)</f>
        <v>0</v>
      </c>
      <c r="O47" s="8">
        <f>DSUM(dezembro,5,_cod4_8)</f>
        <v>0</v>
      </c>
      <c r="P47" s="8">
        <f t="shared" si="7"/>
        <v>0</v>
      </c>
    </row>
    <row r="48" spans="2:16" ht="12.2" customHeight="1" x14ac:dyDescent="0.2">
      <c r="B48" s="2" t="s">
        <v>63</v>
      </c>
      <c r="C48" s="2"/>
      <c r="D48" s="8">
        <f>DSUM(janeiro,5,_cod4_9)</f>
        <v>0</v>
      </c>
      <c r="E48" s="8">
        <f>DSUM(fevereiro,5,_cod4_9)</f>
        <v>0</v>
      </c>
      <c r="F48" s="8">
        <f>DSUM(marco,5,_cod4_9)</f>
        <v>0</v>
      </c>
      <c r="G48" s="8">
        <f>DSUM(abril,5,_cod4_9)</f>
        <v>0</v>
      </c>
      <c r="H48" s="8">
        <f>DSUM(maio,5,_cod4_9)</f>
        <v>0</v>
      </c>
      <c r="I48" s="8">
        <f>DSUM(junho,5,_cod4_9)</f>
        <v>0</v>
      </c>
      <c r="J48" s="8">
        <f>DSUM(julho,5,_cod4_9)</f>
        <v>0</v>
      </c>
      <c r="K48" s="8">
        <f>DSUM(agosto,5,_cod4_9)</f>
        <v>0</v>
      </c>
      <c r="L48" s="8">
        <f>DSUM(setembro,5,_cod4_9)</f>
        <v>0</v>
      </c>
      <c r="M48" s="8">
        <f>DSUM(outubro,5,_cod4_9)</f>
        <v>0</v>
      </c>
      <c r="N48" s="8">
        <f>DSUM(novembro,5,_cod4_9)</f>
        <v>0</v>
      </c>
      <c r="O48" s="8">
        <f>DSUM(dezembro,5,_cod4_9)</f>
        <v>0</v>
      </c>
      <c r="P48" s="8">
        <f t="shared" si="7"/>
        <v>0</v>
      </c>
    </row>
    <row r="49" spans="2:16" ht="12.2" customHeight="1" x14ac:dyDescent="0.2">
      <c r="B49" s="2" t="s">
        <v>64</v>
      </c>
      <c r="C49" s="2"/>
      <c r="D49" s="8">
        <f>DSUM(janeiro,5,_cod4_10)</f>
        <v>0</v>
      </c>
      <c r="E49" s="8">
        <f>DSUM(fevereiro,5,_cod4_10)</f>
        <v>0</v>
      </c>
      <c r="F49" s="8">
        <f>DSUM(marco,5,_cod4_10)</f>
        <v>0</v>
      </c>
      <c r="G49" s="8">
        <f>DSUM(abril,5,_cod4_10)</f>
        <v>0</v>
      </c>
      <c r="H49" s="8">
        <f>DSUM(maio,5,_cod4_10)</f>
        <v>0</v>
      </c>
      <c r="I49" s="8">
        <f>DSUM(junho,5,_cod4_10)</f>
        <v>0</v>
      </c>
      <c r="J49" s="8">
        <f>DSUM(julho,5,_cod4_10)</f>
        <v>0</v>
      </c>
      <c r="K49" s="8">
        <f>DSUM(agosto,5,_cod4_10)</f>
        <v>0</v>
      </c>
      <c r="L49" s="8">
        <f>DSUM(setembro,5,_cod4_10)</f>
        <v>0</v>
      </c>
      <c r="M49" s="8">
        <f>DSUM(outubro,5,_cod4_10)</f>
        <v>0</v>
      </c>
      <c r="N49" s="8">
        <f>DSUM(novembro,5,_cod4_10)</f>
        <v>0</v>
      </c>
      <c r="O49" s="8">
        <f>DSUM(dezembro,5,_cod4_10)</f>
        <v>0</v>
      </c>
      <c r="P49" s="8">
        <f t="shared" si="7"/>
        <v>0</v>
      </c>
    </row>
    <row r="50" spans="2:16" ht="12.2" customHeight="1" x14ac:dyDescent="0.2">
      <c r="B50" s="2"/>
      <c r="C50" s="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2:16" ht="12.2" customHeight="1" x14ac:dyDescent="0.2">
      <c r="B51" s="4">
        <v>5</v>
      </c>
      <c r="C51" s="5" t="s">
        <v>53</v>
      </c>
      <c r="D51" s="9">
        <f t="shared" ref="D51:P51" si="8">SUM(D52:D61)</f>
        <v>0</v>
      </c>
      <c r="E51" s="9">
        <f t="shared" si="8"/>
        <v>0</v>
      </c>
      <c r="F51" s="9">
        <f t="shared" si="8"/>
        <v>0</v>
      </c>
      <c r="G51" s="9">
        <f t="shared" si="8"/>
        <v>0</v>
      </c>
      <c r="H51" s="9">
        <f t="shared" si="8"/>
        <v>0</v>
      </c>
      <c r="I51" s="9">
        <f t="shared" si="8"/>
        <v>0</v>
      </c>
      <c r="J51" s="9">
        <f t="shared" si="8"/>
        <v>0</v>
      </c>
      <c r="K51" s="9">
        <f t="shared" si="8"/>
        <v>0</v>
      </c>
      <c r="L51" s="9">
        <f t="shared" si="8"/>
        <v>0</v>
      </c>
      <c r="M51" s="9">
        <f t="shared" si="8"/>
        <v>0</v>
      </c>
      <c r="N51" s="9">
        <f t="shared" si="8"/>
        <v>0</v>
      </c>
      <c r="O51" s="9">
        <f t="shared" si="8"/>
        <v>0</v>
      </c>
      <c r="P51" s="9">
        <f t="shared" si="8"/>
        <v>0</v>
      </c>
    </row>
    <row r="52" spans="2:16" ht="12.2" customHeight="1" x14ac:dyDescent="0.2">
      <c r="B52" s="2" t="s">
        <v>65</v>
      </c>
      <c r="C52" s="2" t="s">
        <v>66</v>
      </c>
      <c r="D52" s="8">
        <f>DSUM(janeiro,5,_cod5_1)</f>
        <v>0</v>
      </c>
      <c r="E52" s="8">
        <f>DSUM(fevereiro,5,_cod5_1)</f>
        <v>0</v>
      </c>
      <c r="F52" s="8">
        <f>DSUM(marco,5,_cod5_1)</f>
        <v>0</v>
      </c>
      <c r="G52" s="8">
        <f>DSUM(abril,5,_cod5_1)</f>
        <v>0</v>
      </c>
      <c r="H52" s="8">
        <f>DSUM(maio,5,_cod5_1)</f>
        <v>0</v>
      </c>
      <c r="I52" s="8">
        <f>DSUM(junho,5,_cod5_1)</f>
        <v>0</v>
      </c>
      <c r="J52" s="8">
        <f>DSUM(julho,5,_cod5_1)</f>
        <v>0</v>
      </c>
      <c r="K52" s="8">
        <f>DSUM(agosto,5,_cod5_1)</f>
        <v>0</v>
      </c>
      <c r="L52" s="8">
        <f>DSUM(setembro,5,_cod5_1)</f>
        <v>0</v>
      </c>
      <c r="M52" s="8">
        <f>DSUM(outubro,5,_cod5_1)</f>
        <v>0</v>
      </c>
      <c r="N52" s="8">
        <f>DSUM(novembro,5,_cod5_1)</f>
        <v>0</v>
      </c>
      <c r="O52" s="8">
        <f>DSUM(dezembro,5,_cod5_1)</f>
        <v>0</v>
      </c>
      <c r="P52" s="8">
        <f t="shared" ref="P52:P61" si="9">SUM(D52:O52)</f>
        <v>0</v>
      </c>
    </row>
    <row r="53" spans="2:16" ht="12.2" customHeight="1" x14ac:dyDescent="0.2">
      <c r="B53" s="2" t="s">
        <v>67</v>
      </c>
      <c r="C53" s="2"/>
      <c r="D53" s="8">
        <f>DSUM(janeiro,5,_cod5_2)</f>
        <v>0</v>
      </c>
      <c r="E53" s="8">
        <f>DSUM(fevereiro,5,_cod5_2)</f>
        <v>0</v>
      </c>
      <c r="F53" s="8">
        <f>DSUM(marco,5,_cod5_2)</f>
        <v>0</v>
      </c>
      <c r="G53" s="8">
        <f>DSUM(abril,5,_cod5_2)</f>
        <v>0</v>
      </c>
      <c r="H53" s="8">
        <f>DSUM(maio,5,_cod5_2)</f>
        <v>0</v>
      </c>
      <c r="I53" s="8">
        <f>DSUM(junho,5,_cod5_2)</f>
        <v>0</v>
      </c>
      <c r="J53" s="8">
        <f>DSUM(julho,5,_cod5_2)</f>
        <v>0</v>
      </c>
      <c r="K53" s="8">
        <f>DSUM(agosto,5,_cod5_2)</f>
        <v>0</v>
      </c>
      <c r="L53" s="8">
        <f>DSUM(setembro,5,_cod5_2)</f>
        <v>0</v>
      </c>
      <c r="M53" s="8">
        <f>DSUM(outubro,5,_cod5_2)</f>
        <v>0</v>
      </c>
      <c r="N53" s="8">
        <f>DSUM(novembro,5,_cod5_2)</f>
        <v>0</v>
      </c>
      <c r="O53" s="8">
        <f>DSUM(dezembro,5,_cod5_2)</f>
        <v>0</v>
      </c>
      <c r="P53" s="8">
        <f t="shared" si="9"/>
        <v>0</v>
      </c>
    </row>
    <row r="54" spans="2:16" ht="12.2" customHeight="1" x14ac:dyDescent="0.2">
      <c r="B54" s="2" t="s">
        <v>68</v>
      </c>
      <c r="C54" s="2"/>
      <c r="D54" s="8">
        <f>DSUM(janeiro,5,_cod5_3)</f>
        <v>0</v>
      </c>
      <c r="E54" s="8">
        <f>DSUM(fevereiro,5,_cod5_3)</f>
        <v>0</v>
      </c>
      <c r="F54" s="8">
        <f>DSUM(marco,5,_cod5_3)</f>
        <v>0</v>
      </c>
      <c r="G54" s="8">
        <f>DSUM(abril,5,_cod5_3)</f>
        <v>0</v>
      </c>
      <c r="H54" s="8">
        <f>DSUM(maio,5,_cod5_3)</f>
        <v>0</v>
      </c>
      <c r="I54" s="8">
        <f>DSUM(junho,5,_cod5_3)</f>
        <v>0</v>
      </c>
      <c r="J54" s="8">
        <f>DSUM(julho,5,_cod5_3)</f>
        <v>0</v>
      </c>
      <c r="K54" s="8">
        <f>DSUM(agosto,5,_cod5_3)</f>
        <v>0</v>
      </c>
      <c r="L54" s="8">
        <f>DSUM(setembro,5,_cod5_3)</f>
        <v>0</v>
      </c>
      <c r="M54" s="8">
        <f>DSUM(outubro,5,_cod5_3)</f>
        <v>0</v>
      </c>
      <c r="N54" s="8">
        <f>DSUM(novembro,5,_cod5_3)</f>
        <v>0</v>
      </c>
      <c r="O54" s="8">
        <f>DSUM(dezembro,5,_cod5_3)</f>
        <v>0</v>
      </c>
      <c r="P54" s="8">
        <f t="shared" si="9"/>
        <v>0</v>
      </c>
    </row>
    <row r="55" spans="2:16" ht="12.2" customHeight="1" x14ac:dyDescent="0.2">
      <c r="B55" s="2" t="s">
        <v>69</v>
      </c>
      <c r="C55" s="2"/>
      <c r="D55" s="8">
        <f>DSUM(janeiro,5,_cod5_4)</f>
        <v>0</v>
      </c>
      <c r="E55" s="8">
        <f>DSUM(fevereiro,5,_cod5_4)</f>
        <v>0</v>
      </c>
      <c r="F55" s="8">
        <f>DSUM(marco,5,_cod5_4)</f>
        <v>0</v>
      </c>
      <c r="G55" s="8">
        <f>DSUM(abril,5,_cod5_4)</f>
        <v>0</v>
      </c>
      <c r="H55" s="8">
        <f>DSUM(maio,5,_cod5_4)</f>
        <v>0</v>
      </c>
      <c r="I55" s="8">
        <f>DSUM(junho,5,_cod5_4)</f>
        <v>0</v>
      </c>
      <c r="J55" s="8">
        <f>DSUM(julho,5,_cod5_4)</f>
        <v>0</v>
      </c>
      <c r="K55" s="8">
        <f>DSUM(agosto,5,_cod5_4)</f>
        <v>0</v>
      </c>
      <c r="L55" s="8">
        <f>DSUM(setembro,5,_cod5_4)</f>
        <v>0</v>
      </c>
      <c r="M55" s="8">
        <f>DSUM(outubro,5,_cod5_4)</f>
        <v>0</v>
      </c>
      <c r="N55" s="8">
        <f>DSUM(novembro,5,_cod5_4)</f>
        <v>0</v>
      </c>
      <c r="O55" s="8">
        <f>DSUM(dezembro,5,_cod5_4)</f>
        <v>0</v>
      </c>
      <c r="P55" s="8">
        <f t="shared" si="9"/>
        <v>0</v>
      </c>
    </row>
    <row r="56" spans="2:16" ht="12.2" customHeight="1" x14ac:dyDescent="0.2">
      <c r="B56" s="2" t="s">
        <v>70</v>
      </c>
      <c r="C56" s="2"/>
      <c r="D56" s="8">
        <f>DSUM(janeiro,5,_cod5_5)</f>
        <v>0</v>
      </c>
      <c r="E56" s="8">
        <f>DSUM(fevereiro,5,_cod5_5)</f>
        <v>0</v>
      </c>
      <c r="F56" s="8">
        <f>DSUM(marco,5,_cod5_5)</f>
        <v>0</v>
      </c>
      <c r="G56" s="8">
        <f>DSUM(abril,5,_cod5_5)</f>
        <v>0</v>
      </c>
      <c r="H56" s="8">
        <f>DSUM(maio,5,_cod5_5)</f>
        <v>0</v>
      </c>
      <c r="I56" s="8">
        <f>DSUM(junho,5,_cod5_5)</f>
        <v>0</v>
      </c>
      <c r="J56" s="8">
        <f>DSUM(julho,5,_cod5_5)</f>
        <v>0</v>
      </c>
      <c r="K56" s="8">
        <f>DSUM(agosto,5,_cod5_5)</f>
        <v>0</v>
      </c>
      <c r="L56" s="8">
        <f>DSUM(setembro,5,_cod5_5)</f>
        <v>0</v>
      </c>
      <c r="M56" s="8">
        <f>DSUM(outubro,5,_cod5_5)</f>
        <v>0</v>
      </c>
      <c r="N56" s="8">
        <f>DSUM(novembro,5,_cod5_5)</f>
        <v>0</v>
      </c>
      <c r="O56" s="8">
        <f>DSUM(dezembro,5,_cod5_5)</f>
        <v>0</v>
      </c>
      <c r="P56" s="8">
        <f t="shared" si="9"/>
        <v>0</v>
      </c>
    </row>
    <row r="57" spans="2:16" ht="12.2" customHeight="1" x14ac:dyDescent="0.2">
      <c r="B57" s="2" t="s">
        <v>71</v>
      </c>
      <c r="C57" s="2"/>
      <c r="D57" s="8">
        <f>DSUM(janeiro,5,_cod5_6)</f>
        <v>0</v>
      </c>
      <c r="E57" s="8">
        <f>DSUM(fevereiro,5,_cod5_6)</f>
        <v>0</v>
      </c>
      <c r="F57" s="8">
        <f>DSUM(marco,5,_cod5_6)</f>
        <v>0</v>
      </c>
      <c r="G57" s="8">
        <f>DSUM(abril,5,_cod5_6)</f>
        <v>0</v>
      </c>
      <c r="H57" s="8">
        <f>DSUM(maio,5,_cod5_6)</f>
        <v>0</v>
      </c>
      <c r="I57" s="8">
        <f>DSUM(junho,5,_cod5_6)</f>
        <v>0</v>
      </c>
      <c r="J57" s="8">
        <f>DSUM(julho,5,_cod5_6)</f>
        <v>0</v>
      </c>
      <c r="K57" s="8">
        <f>DSUM(agosto,5,_cod5_6)</f>
        <v>0</v>
      </c>
      <c r="L57" s="8">
        <f>DSUM(setembro,5,_cod5_6)</f>
        <v>0</v>
      </c>
      <c r="M57" s="8">
        <f>DSUM(outubro,5,_cod5_6)</f>
        <v>0</v>
      </c>
      <c r="N57" s="8">
        <f>DSUM(novembro,5,_cod5_6)</f>
        <v>0</v>
      </c>
      <c r="O57" s="8">
        <f>DSUM(dezembro,5,_cod5_6)</f>
        <v>0</v>
      </c>
      <c r="P57" s="8">
        <f t="shared" si="9"/>
        <v>0</v>
      </c>
    </row>
    <row r="58" spans="2:16" ht="12.2" customHeight="1" x14ac:dyDescent="0.2">
      <c r="B58" s="2" t="s">
        <v>72</v>
      </c>
      <c r="C58" s="2"/>
      <c r="D58" s="8">
        <f>DSUM(janeiro,5,_cod5_7)</f>
        <v>0</v>
      </c>
      <c r="E58" s="8">
        <f>DSUM(fevereiro,5,_cod5_7)</f>
        <v>0</v>
      </c>
      <c r="F58" s="8">
        <f>DSUM(marco,5,_cod5_7)</f>
        <v>0</v>
      </c>
      <c r="G58" s="8">
        <f>DSUM(abril,5,_cod5_7)</f>
        <v>0</v>
      </c>
      <c r="H58" s="8">
        <f>DSUM(maio,5,_cod5_7)</f>
        <v>0</v>
      </c>
      <c r="I58" s="8">
        <f>DSUM(junho,5,_cod5_7)</f>
        <v>0</v>
      </c>
      <c r="J58" s="8">
        <f>DSUM(julho,5,_cod5_7)</f>
        <v>0</v>
      </c>
      <c r="K58" s="8">
        <f>DSUM(agosto,5,_cod5_7)</f>
        <v>0</v>
      </c>
      <c r="L58" s="8">
        <f>DSUM(setembro,5,_cod5_7)</f>
        <v>0</v>
      </c>
      <c r="M58" s="8">
        <f>DSUM(outubro,5,_cod5_7)</f>
        <v>0</v>
      </c>
      <c r="N58" s="8">
        <f>DSUM(novembro,5,_cod5_7)</f>
        <v>0</v>
      </c>
      <c r="O58" s="8">
        <f>DSUM(dezembro,5,_cod5_7)</f>
        <v>0</v>
      </c>
      <c r="P58" s="8">
        <f t="shared" si="9"/>
        <v>0</v>
      </c>
    </row>
    <row r="59" spans="2:16" ht="12.2" customHeight="1" x14ac:dyDescent="0.2">
      <c r="B59" s="2" t="s">
        <v>73</v>
      </c>
      <c r="C59" s="2"/>
      <c r="D59" s="8">
        <f>DSUM(janeiro,5,_cod5_8)</f>
        <v>0</v>
      </c>
      <c r="E59" s="8">
        <f>DSUM(fevereiro,5,_cod5_8)</f>
        <v>0</v>
      </c>
      <c r="F59" s="8">
        <f>DSUM(marco,5,_cod5_8)</f>
        <v>0</v>
      </c>
      <c r="G59" s="8">
        <f>DSUM(abril,5,_cod5_8)</f>
        <v>0</v>
      </c>
      <c r="H59" s="8">
        <f>DSUM(maio,5,_cod5_8)</f>
        <v>0</v>
      </c>
      <c r="I59" s="8">
        <f>DSUM(junho,5,_cod5_8)</f>
        <v>0</v>
      </c>
      <c r="J59" s="8">
        <f>DSUM(julho,5,_cod5_8)</f>
        <v>0</v>
      </c>
      <c r="K59" s="8">
        <f>DSUM(agosto,5,_cod5_8)</f>
        <v>0</v>
      </c>
      <c r="L59" s="8">
        <f>DSUM(setembro,5,_cod5_8)</f>
        <v>0</v>
      </c>
      <c r="M59" s="8">
        <f>DSUM(outubro,5,_cod5_8)</f>
        <v>0</v>
      </c>
      <c r="N59" s="8">
        <f>DSUM(novembro,5,_cod5_8)</f>
        <v>0</v>
      </c>
      <c r="O59" s="8">
        <f>DSUM(dezembro,5,_cod5_8)</f>
        <v>0</v>
      </c>
      <c r="P59" s="8">
        <f t="shared" si="9"/>
        <v>0</v>
      </c>
    </row>
    <row r="60" spans="2:16" ht="12.2" customHeight="1" x14ac:dyDescent="0.2">
      <c r="B60" s="2" t="s">
        <v>74</v>
      </c>
      <c r="C60" s="2"/>
      <c r="D60" s="8">
        <f>DSUM(janeiro,5,_cod5_9)</f>
        <v>0</v>
      </c>
      <c r="E60" s="8">
        <f>DSUM(fevereiro,5,_cod5_9)</f>
        <v>0</v>
      </c>
      <c r="F60" s="8">
        <f>DSUM(marco,5,_cod5_9)</f>
        <v>0</v>
      </c>
      <c r="G60" s="8">
        <f>DSUM(abril,5,_cod5_9)</f>
        <v>0</v>
      </c>
      <c r="H60" s="8">
        <f>DSUM(maio,5,_cod5_9)</f>
        <v>0</v>
      </c>
      <c r="I60" s="8">
        <f>DSUM(junho,5,_cod5_9)</f>
        <v>0</v>
      </c>
      <c r="J60" s="8">
        <f>DSUM(julho,5,_cod5_9)</f>
        <v>0</v>
      </c>
      <c r="K60" s="8">
        <f>DSUM(agosto,5,_cod5_9)</f>
        <v>0</v>
      </c>
      <c r="L60" s="8">
        <f>DSUM(setembro,5,_cod5_9)</f>
        <v>0</v>
      </c>
      <c r="M60" s="8">
        <f>DSUM(outubro,5,_cod5_9)</f>
        <v>0</v>
      </c>
      <c r="N60" s="8">
        <f>DSUM(novembro,5,_cod5_9)</f>
        <v>0</v>
      </c>
      <c r="O60" s="8">
        <f>DSUM(dezembro,5,_cod5_9)</f>
        <v>0</v>
      </c>
      <c r="P60" s="8">
        <f t="shared" si="9"/>
        <v>0</v>
      </c>
    </row>
    <row r="61" spans="2:16" ht="12.2" customHeight="1" x14ac:dyDescent="0.2">
      <c r="B61" s="2" t="s">
        <v>75</v>
      </c>
      <c r="C61" s="2"/>
      <c r="D61" s="8">
        <f>DSUM(janeiro,5,_cod5_10)</f>
        <v>0</v>
      </c>
      <c r="E61" s="8">
        <f>DSUM(fevereiro,5,_cod5_10)</f>
        <v>0</v>
      </c>
      <c r="F61" s="8">
        <f>DSUM(marco,5,_cod5_10)</f>
        <v>0</v>
      </c>
      <c r="G61" s="8">
        <f>DSUM(abril,5,_cod5_10)</f>
        <v>0</v>
      </c>
      <c r="H61" s="8">
        <f>DSUM(maio,5,_cod5_10)</f>
        <v>0</v>
      </c>
      <c r="I61" s="8">
        <f>DSUM(junho,5,_cod5_10)</f>
        <v>0</v>
      </c>
      <c r="J61" s="8">
        <f>DSUM(julho,5,_cod5_10)</f>
        <v>0</v>
      </c>
      <c r="K61" s="8">
        <f>DSUM(agosto,5,_cod5_10)</f>
        <v>0</v>
      </c>
      <c r="L61" s="8">
        <f>DSUM(setembro,5,_cod5_10)</f>
        <v>0</v>
      </c>
      <c r="M61" s="8">
        <f>DSUM(outubro,5,_cod5_10)</f>
        <v>0</v>
      </c>
      <c r="N61" s="8">
        <f>DSUM(novembro,5,_cod5_10)</f>
        <v>0</v>
      </c>
      <c r="O61" s="8">
        <f>DSUM(dezembro,5,_cod5_10)</f>
        <v>0</v>
      </c>
      <c r="P61" s="8">
        <f t="shared" si="9"/>
        <v>0</v>
      </c>
    </row>
    <row r="62" spans="2:16" ht="12.2" customHeight="1" x14ac:dyDescent="0.2">
      <c r="B62" s="2"/>
      <c r="C62" s="2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2:16" ht="12.2" customHeight="1" x14ac:dyDescent="0.2">
      <c r="B63" s="4">
        <v>6</v>
      </c>
      <c r="C63" s="5" t="s">
        <v>53</v>
      </c>
      <c r="D63" s="9">
        <f t="shared" ref="D63:P63" si="10">SUM(D64:D73)</f>
        <v>0</v>
      </c>
      <c r="E63" s="9">
        <f t="shared" si="10"/>
        <v>0</v>
      </c>
      <c r="F63" s="9">
        <f t="shared" si="10"/>
        <v>0</v>
      </c>
      <c r="G63" s="9">
        <f t="shared" si="10"/>
        <v>0</v>
      </c>
      <c r="H63" s="9">
        <f t="shared" si="10"/>
        <v>0</v>
      </c>
      <c r="I63" s="9">
        <f t="shared" si="10"/>
        <v>0</v>
      </c>
      <c r="J63" s="9">
        <f t="shared" si="10"/>
        <v>0</v>
      </c>
      <c r="K63" s="9">
        <f t="shared" si="10"/>
        <v>0</v>
      </c>
      <c r="L63" s="9">
        <f t="shared" si="10"/>
        <v>0</v>
      </c>
      <c r="M63" s="9">
        <f t="shared" si="10"/>
        <v>0</v>
      </c>
      <c r="N63" s="9">
        <f t="shared" si="10"/>
        <v>0</v>
      </c>
      <c r="O63" s="9">
        <f t="shared" si="10"/>
        <v>0</v>
      </c>
      <c r="P63" s="9">
        <f t="shared" si="10"/>
        <v>0</v>
      </c>
    </row>
    <row r="64" spans="2:16" ht="12.2" customHeight="1" x14ac:dyDescent="0.2">
      <c r="B64" s="2" t="s">
        <v>76</v>
      </c>
      <c r="C64" s="2" t="s">
        <v>66</v>
      </c>
      <c r="D64" s="8">
        <f>DSUM(janeiro,5,_cod6_1)</f>
        <v>0</v>
      </c>
      <c r="E64" s="8">
        <f>DSUM(fevereiro,5,_cod6_1)</f>
        <v>0</v>
      </c>
      <c r="F64" s="8">
        <f>DSUM(marco,5,_cod6_1)</f>
        <v>0</v>
      </c>
      <c r="G64" s="8">
        <f>DSUM(abril,5,_cod6_1)</f>
        <v>0</v>
      </c>
      <c r="H64" s="8">
        <f>DSUM(maio,5,_cod6_1)</f>
        <v>0</v>
      </c>
      <c r="I64" s="8">
        <f>DSUM(junho,5,_cod6_1)</f>
        <v>0</v>
      </c>
      <c r="J64" s="8">
        <f>DSUM(julho,5,_cod6_1)</f>
        <v>0</v>
      </c>
      <c r="K64" s="8">
        <f>DSUM(agosto,5,_cod6_1)</f>
        <v>0</v>
      </c>
      <c r="L64" s="8">
        <f>DSUM(setembro,5,_cod6_1)</f>
        <v>0</v>
      </c>
      <c r="M64" s="8">
        <f>DSUM(outubro,5,_cod6_1)</f>
        <v>0</v>
      </c>
      <c r="N64" s="8">
        <f>DSUM(novembro,5,_cod6_1)</f>
        <v>0</v>
      </c>
      <c r="O64" s="8">
        <f>DSUM(dezembro,5,_cod6_1)</f>
        <v>0</v>
      </c>
      <c r="P64" s="8">
        <f t="shared" ref="P64:P73" si="11">SUM(D64:O64)</f>
        <v>0</v>
      </c>
    </row>
    <row r="65" spans="2:16" ht="12.2" customHeight="1" x14ac:dyDescent="0.2">
      <c r="B65" s="2" t="s">
        <v>77</v>
      </c>
      <c r="C65" s="2"/>
      <c r="D65" s="8">
        <f>DSUM(janeiro,5,_cod6_2)</f>
        <v>0</v>
      </c>
      <c r="E65" s="8">
        <f>DSUM(fevereiro,5,_cod6_2)</f>
        <v>0</v>
      </c>
      <c r="F65" s="8">
        <f>DSUM(marco,5,_cod6_2)</f>
        <v>0</v>
      </c>
      <c r="G65" s="8">
        <f>DSUM(abril,5,_cod6_2)</f>
        <v>0</v>
      </c>
      <c r="H65" s="8">
        <f>DSUM(maio,5,_cod6_2)</f>
        <v>0</v>
      </c>
      <c r="I65" s="8">
        <f>DSUM(junho,5,_cod6_2)</f>
        <v>0</v>
      </c>
      <c r="J65" s="8">
        <f>DSUM(julho,5,_cod6_2)</f>
        <v>0</v>
      </c>
      <c r="K65" s="8">
        <f>DSUM(agosto,5,_cod6_2)</f>
        <v>0</v>
      </c>
      <c r="L65" s="8">
        <f>DSUM(setembro,5,_cod6_2)</f>
        <v>0</v>
      </c>
      <c r="M65" s="8">
        <f>DSUM(outubro,5,_cod6_2)</f>
        <v>0</v>
      </c>
      <c r="N65" s="8">
        <f>DSUM(novembro,5,_cod6_2)</f>
        <v>0</v>
      </c>
      <c r="O65" s="8">
        <f>DSUM(dezembro,5,_cod6_2)</f>
        <v>0</v>
      </c>
      <c r="P65" s="8">
        <f t="shared" si="11"/>
        <v>0</v>
      </c>
    </row>
    <row r="66" spans="2:16" ht="12.2" customHeight="1" x14ac:dyDescent="0.2">
      <c r="B66" s="2" t="s">
        <v>78</v>
      </c>
      <c r="C66" s="2"/>
      <c r="D66" s="8">
        <f>DSUM(janeiro,5,_cod6_3)</f>
        <v>0</v>
      </c>
      <c r="E66" s="8">
        <f>DSUM(fevereiro,5,_cod6_3)</f>
        <v>0</v>
      </c>
      <c r="F66" s="8">
        <f>DSUM(marco,5,_cod6_3)</f>
        <v>0</v>
      </c>
      <c r="G66" s="8">
        <f>DSUM(abril,5,_cod6_3)</f>
        <v>0</v>
      </c>
      <c r="H66" s="8">
        <f>DSUM(maio,5,_cod6_3)</f>
        <v>0</v>
      </c>
      <c r="I66" s="8">
        <f>DSUM(junho,5,_cod6_3)</f>
        <v>0</v>
      </c>
      <c r="J66" s="8">
        <f>DSUM(julho,5,_cod6_3)</f>
        <v>0</v>
      </c>
      <c r="K66" s="8">
        <f>DSUM(agosto,5,_cod6_3)</f>
        <v>0</v>
      </c>
      <c r="L66" s="8">
        <f>DSUM(setembro,5,_cod6_3)</f>
        <v>0</v>
      </c>
      <c r="M66" s="8">
        <f>DSUM(outubro,5,_cod6_3)</f>
        <v>0</v>
      </c>
      <c r="N66" s="8">
        <f>DSUM(novembro,5,_cod6_3)</f>
        <v>0</v>
      </c>
      <c r="O66" s="8">
        <f>DSUM(dezembro,5,_cod6_3)</f>
        <v>0</v>
      </c>
      <c r="P66" s="8">
        <f t="shared" si="11"/>
        <v>0</v>
      </c>
    </row>
    <row r="67" spans="2:16" ht="12.2" customHeight="1" x14ac:dyDescent="0.2">
      <c r="B67" s="2" t="s">
        <v>79</v>
      </c>
      <c r="C67" s="2"/>
      <c r="D67" s="8">
        <f>DSUM(janeiro,5,_cod6_4)</f>
        <v>0</v>
      </c>
      <c r="E67" s="8">
        <f>DSUM(fevereiro,5,_cod6_4)</f>
        <v>0</v>
      </c>
      <c r="F67" s="8">
        <f>DSUM(marco,5,_cod6_4)</f>
        <v>0</v>
      </c>
      <c r="G67" s="8">
        <f>DSUM(abril,5,_cod6_4)</f>
        <v>0</v>
      </c>
      <c r="H67" s="8">
        <f>DSUM(maio,5,_cod6_4)</f>
        <v>0</v>
      </c>
      <c r="I67" s="8">
        <f>DSUM(junho,5,_cod6_4)</f>
        <v>0</v>
      </c>
      <c r="J67" s="8">
        <f>DSUM(julho,5,_cod6_4)</f>
        <v>0</v>
      </c>
      <c r="K67" s="8">
        <f>DSUM(agosto,5,_cod6_4)</f>
        <v>0</v>
      </c>
      <c r="L67" s="8">
        <f>DSUM(setembro,5,_cod6_4)</f>
        <v>0</v>
      </c>
      <c r="M67" s="8">
        <f>DSUM(outubro,5,_cod6_4)</f>
        <v>0</v>
      </c>
      <c r="N67" s="8">
        <f>DSUM(novembro,5,_cod6_4)</f>
        <v>0</v>
      </c>
      <c r="O67" s="8">
        <f>DSUM(dezembro,5,_cod6_4)</f>
        <v>0</v>
      </c>
      <c r="P67" s="8">
        <f t="shared" si="11"/>
        <v>0</v>
      </c>
    </row>
    <row r="68" spans="2:16" ht="12.2" customHeight="1" x14ac:dyDescent="0.2">
      <c r="B68" s="2" t="s">
        <v>80</v>
      </c>
      <c r="C68" s="2"/>
      <c r="D68" s="8">
        <f>DSUM(janeiro,5,_cod6_5)</f>
        <v>0</v>
      </c>
      <c r="E68" s="8">
        <f>DSUM(fevereiro,5,_cod6_5)</f>
        <v>0</v>
      </c>
      <c r="F68" s="8">
        <f>DSUM(marco,5,_cod6_5)</f>
        <v>0</v>
      </c>
      <c r="G68" s="8">
        <f>DSUM(abril,5,_cod6_5)</f>
        <v>0</v>
      </c>
      <c r="H68" s="8">
        <f>DSUM(maio,5,_cod6_5)</f>
        <v>0</v>
      </c>
      <c r="I68" s="8">
        <f>DSUM(junho,5,_cod6_5)</f>
        <v>0</v>
      </c>
      <c r="J68" s="8">
        <f>DSUM(julho,5,_cod6_5)</f>
        <v>0</v>
      </c>
      <c r="K68" s="8">
        <f>DSUM(agosto,5,_cod6_5)</f>
        <v>0</v>
      </c>
      <c r="L68" s="8">
        <f>DSUM(setembro,5,_cod6_5)</f>
        <v>0</v>
      </c>
      <c r="M68" s="8">
        <f>DSUM(outubro,5,_cod6_5)</f>
        <v>0</v>
      </c>
      <c r="N68" s="8">
        <f>DSUM(novembro,5,_cod6_5)</f>
        <v>0</v>
      </c>
      <c r="O68" s="8">
        <f>DSUM(dezembro,5,_cod6_5)</f>
        <v>0</v>
      </c>
      <c r="P68" s="8">
        <f t="shared" si="11"/>
        <v>0</v>
      </c>
    </row>
    <row r="69" spans="2:16" ht="12.2" customHeight="1" x14ac:dyDescent="0.2">
      <c r="B69" s="2" t="s">
        <v>81</v>
      </c>
      <c r="C69" s="2"/>
      <c r="D69" s="8">
        <f>DSUM(janeiro,5,_cod6_6)</f>
        <v>0</v>
      </c>
      <c r="E69" s="8">
        <f>DSUM(fevereiro,5,_cod6_6)</f>
        <v>0</v>
      </c>
      <c r="F69" s="8">
        <f>DSUM(marco,5,_cod6_6)</f>
        <v>0</v>
      </c>
      <c r="G69" s="8">
        <f>DSUM(abril,5,_cod6_6)</f>
        <v>0</v>
      </c>
      <c r="H69" s="8">
        <f>DSUM(maio,5,_cod6_6)</f>
        <v>0</v>
      </c>
      <c r="I69" s="8">
        <f>DSUM(junho,5,_cod6_6)</f>
        <v>0</v>
      </c>
      <c r="J69" s="8">
        <f>DSUM(julho,5,_cod6_6)</f>
        <v>0</v>
      </c>
      <c r="K69" s="8">
        <f>DSUM(agosto,5,_cod6_6)</f>
        <v>0</v>
      </c>
      <c r="L69" s="8">
        <f>DSUM(setembro,5,_cod6_6)</f>
        <v>0</v>
      </c>
      <c r="M69" s="8">
        <f>DSUM(outubro,5,_cod6_6)</f>
        <v>0</v>
      </c>
      <c r="N69" s="8">
        <f>DSUM(novembro,5,_cod6_6)</f>
        <v>0</v>
      </c>
      <c r="O69" s="8">
        <f>DSUM(dezembro,5,_cod6_6)</f>
        <v>0</v>
      </c>
      <c r="P69" s="8">
        <f t="shared" si="11"/>
        <v>0</v>
      </c>
    </row>
    <row r="70" spans="2:16" ht="12.2" customHeight="1" x14ac:dyDescent="0.2">
      <c r="B70" s="2" t="s">
        <v>82</v>
      </c>
      <c r="C70" s="2"/>
      <c r="D70" s="8">
        <f>DSUM(janeiro,5,_cod6_7)</f>
        <v>0</v>
      </c>
      <c r="E70" s="8">
        <f>DSUM(fevereiro,5,_cod6_7)</f>
        <v>0</v>
      </c>
      <c r="F70" s="8">
        <f>DSUM(marco,5,_cod6_7)</f>
        <v>0</v>
      </c>
      <c r="G70" s="8">
        <f>DSUM(abril,5,_cod6_7)</f>
        <v>0</v>
      </c>
      <c r="H70" s="8">
        <f>DSUM(maio,5,_cod6_7)</f>
        <v>0</v>
      </c>
      <c r="I70" s="8">
        <f>DSUM(junho,5,_cod6_7)</f>
        <v>0</v>
      </c>
      <c r="J70" s="8">
        <f>DSUM(julho,5,_cod6_7)</f>
        <v>0</v>
      </c>
      <c r="K70" s="8">
        <f>DSUM(agosto,5,_cod6_7)</f>
        <v>0</v>
      </c>
      <c r="L70" s="8">
        <f>DSUM(setembro,5,_cod6_7)</f>
        <v>0</v>
      </c>
      <c r="M70" s="8">
        <f>DSUM(outubro,5,_cod6_7)</f>
        <v>0</v>
      </c>
      <c r="N70" s="8">
        <f>DSUM(novembro,5,_cod6_7)</f>
        <v>0</v>
      </c>
      <c r="O70" s="8">
        <f>DSUM(dezembro,5,_cod6_7)</f>
        <v>0</v>
      </c>
      <c r="P70" s="8">
        <f t="shared" si="11"/>
        <v>0</v>
      </c>
    </row>
    <row r="71" spans="2:16" ht="12.2" customHeight="1" x14ac:dyDescent="0.2">
      <c r="B71" s="2" t="s">
        <v>83</v>
      </c>
      <c r="C71" s="2"/>
      <c r="D71" s="8">
        <f>DSUM(janeiro,5,_cod6_8)</f>
        <v>0</v>
      </c>
      <c r="E71" s="8">
        <f>DSUM(fevereiro,5,_cod6_8)</f>
        <v>0</v>
      </c>
      <c r="F71" s="8">
        <f>DSUM(marco,5,_cod6_8)</f>
        <v>0</v>
      </c>
      <c r="G71" s="8">
        <f>DSUM(abril,5,_cod6_8)</f>
        <v>0</v>
      </c>
      <c r="H71" s="8">
        <f>DSUM(maio,5,_cod6_8)</f>
        <v>0</v>
      </c>
      <c r="I71" s="8">
        <f>DSUM(junho,5,_cod6_8)</f>
        <v>0</v>
      </c>
      <c r="J71" s="8">
        <f>DSUM(julho,5,_cod6_8)</f>
        <v>0</v>
      </c>
      <c r="K71" s="8">
        <f>DSUM(agosto,5,_cod6_8)</f>
        <v>0</v>
      </c>
      <c r="L71" s="8">
        <f>DSUM(setembro,5,_cod6_8)</f>
        <v>0</v>
      </c>
      <c r="M71" s="8">
        <f>DSUM(outubro,5,_cod6_8)</f>
        <v>0</v>
      </c>
      <c r="N71" s="8">
        <f>DSUM(novembro,5,_cod6_8)</f>
        <v>0</v>
      </c>
      <c r="O71" s="8">
        <f>DSUM(dezembro,5,_cod6_8)</f>
        <v>0</v>
      </c>
      <c r="P71" s="8">
        <f t="shared" si="11"/>
        <v>0</v>
      </c>
    </row>
    <row r="72" spans="2:16" ht="12.2" customHeight="1" x14ac:dyDescent="0.2">
      <c r="B72" s="2" t="s">
        <v>84</v>
      </c>
      <c r="C72" s="2"/>
      <c r="D72" s="8">
        <f>DSUM(janeiro,5,_cod6_9)</f>
        <v>0</v>
      </c>
      <c r="E72" s="8">
        <f>DSUM(fevereiro,5,_cod6_9)</f>
        <v>0</v>
      </c>
      <c r="F72" s="8">
        <f>DSUM(marco,5,_cod6_9)</f>
        <v>0</v>
      </c>
      <c r="G72" s="8">
        <f>DSUM(abril,5,_cod6_9)</f>
        <v>0</v>
      </c>
      <c r="H72" s="8">
        <f>DSUM(maio,5,_cod6_9)</f>
        <v>0</v>
      </c>
      <c r="I72" s="8">
        <f>DSUM(junho,5,_cod6_9)</f>
        <v>0</v>
      </c>
      <c r="J72" s="8">
        <f>DSUM(julho,5,_cod6_9)</f>
        <v>0</v>
      </c>
      <c r="K72" s="8">
        <f>DSUM(agosto,5,_cod6_9)</f>
        <v>0</v>
      </c>
      <c r="L72" s="8">
        <f>DSUM(setembro,5,_cod6_9)</f>
        <v>0</v>
      </c>
      <c r="M72" s="8">
        <f>DSUM(outubro,5,_cod6_9)</f>
        <v>0</v>
      </c>
      <c r="N72" s="8">
        <f>DSUM(novembro,5,_cod6_9)</f>
        <v>0</v>
      </c>
      <c r="O72" s="8">
        <f>DSUM(dezembro,5,_cod6_9)</f>
        <v>0</v>
      </c>
      <c r="P72" s="8">
        <f t="shared" si="11"/>
        <v>0</v>
      </c>
    </row>
    <row r="73" spans="2:16" ht="12.2" customHeight="1" x14ac:dyDescent="0.2">
      <c r="B73" s="2" t="s">
        <v>85</v>
      </c>
      <c r="C73" s="2"/>
      <c r="D73" s="8">
        <f>DSUM(janeiro,5,_cod6_10)</f>
        <v>0</v>
      </c>
      <c r="E73" s="8">
        <f>DSUM(fevereiro,5,_cod6_10)</f>
        <v>0</v>
      </c>
      <c r="F73" s="8">
        <f>DSUM(marco,5,_cod6_10)</f>
        <v>0</v>
      </c>
      <c r="G73" s="8">
        <f>DSUM(abril,5,_cod6_10)</f>
        <v>0</v>
      </c>
      <c r="H73" s="8">
        <f>DSUM(maio,5,_cod6_10)</f>
        <v>0</v>
      </c>
      <c r="I73" s="8">
        <f>DSUM(junho,5,_cod6_10)</f>
        <v>0</v>
      </c>
      <c r="J73" s="8">
        <f>DSUM(julho,5,_cod6_10)</f>
        <v>0</v>
      </c>
      <c r="K73" s="8">
        <f>DSUM(agosto,5,_cod6_10)</f>
        <v>0</v>
      </c>
      <c r="L73" s="8">
        <f>DSUM(setembro,5,_cod6_10)</f>
        <v>0</v>
      </c>
      <c r="M73" s="8">
        <f>DSUM(outubro,5,_cod6_10)</f>
        <v>0</v>
      </c>
      <c r="N73" s="8">
        <f>DSUM(novembro,5,_cod6_10)</f>
        <v>0</v>
      </c>
      <c r="O73" s="8">
        <f>DSUM(dezembro,5,_cod6_10)</f>
        <v>0</v>
      </c>
      <c r="P73" s="8">
        <f t="shared" si="11"/>
        <v>0</v>
      </c>
    </row>
    <row r="74" spans="2:16" ht="12.2" customHeight="1" x14ac:dyDescent="0.2">
      <c r="B74" s="2"/>
      <c r="C74" s="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2:16" ht="12.2" customHeight="1" x14ac:dyDescent="0.2">
      <c r="B75" s="4">
        <v>7</v>
      </c>
      <c r="C75" s="5" t="s">
        <v>53</v>
      </c>
      <c r="D75" s="9">
        <f t="shared" ref="D75:P75" si="12">SUM(D76:D85)</f>
        <v>0</v>
      </c>
      <c r="E75" s="9">
        <f t="shared" si="12"/>
        <v>0</v>
      </c>
      <c r="F75" s="9">
        <f t="shared" si="12"/>
        <v>0</v>
      </c>
      <c r="G75" s="9">
        <f t="shared" si="12"/>
        <v>0</v>
      </c>
      <c r="H75" s="9">
        <f t="shared" si="12"/>
        <v>0</v>
      </c>
      <c r="I75" s="9">
        <f t="shared" si="12"/>
        <v>0</v>
      </c>
      <c r="J75" s="9">
        <f t="shared" si="12"/>
        <v>0</v>
      </c>
      <c r="K75" s="9">
        <f t="shared" si="12"/>
        <v>0</v>
      </c>
      <c r="L75" s="9">
        <f t="shared" si="12"/>
        <v>0</v>
      </c>
      <c r="M75" s="9">
        <f t="shared" si="12"/>
        <v>0</v>
      </c>
      <c r="N75" s="9">
        <f t="shared" si="12"/>
        <v>0</v>
      </c>
      <c r="O75" s="9">
        <f t="shared" si="12"/>
        <v>0</v>
      </c>
      <c r="P75" s="9">
        <f t="shared" si="12"/>
        <v>0</v>
      </c>
    </row>
    <row r="76" spans="2:16" ht="12.2" customHeight="1" x14ac:dyDescent="0.2">
      <c r="B76" s="2" t="s">
        <v>86</v>
      </c>
      <c r="C76" s="2" t="s">
        <v>66</v>
      </c>
      <c r="D76" s="8">
        <f>DSUM(janeiro,5,_cod7_1)</f>
        <v>0</v>
      </c>
      <c r="E76" s="8">
        <f>DSUM(fevereiro,5,_cod7_1)</f>
        <v>0</v>
      </c>
      <c r="F76" s="8">
        <f>DSUM(marco,5,_cod7_1)</f>
        <v>0</v>
      </c>
      <c r="G76" s="8">
        <f>DSUM(abril,5,_cod7_1)</f>
        <v>0</v>
      </c>
      <c r="H76" s="8">
        <f>DSUM(maio,5,_cod7_1)</f>
        <v>0</v>
      </c>
      <c r="I76" s="8">
        <f>DSUM(junho,5,_cod7_1)</f>
        <v>0</v>
      </c>
      <c r="J76" s="8">
        <f>DSUM(julho,5,_cod7_1)</f>
        <v>0</v>
      </c>
      <c r="K76" s="8">
        <f>DSUM(agosto,5,_cod7_1)</f>
        <v>0</v>
      </c>
      <c r="L76" s="8">
        <f>DSUM(setembro,5,_cod7_1)</f>
        <v>0</v>
      </c>
      <c r="M76" s="8">
        <f>DSUM(outubro,5,_cod7_1)</f>
        <v>0</v>
      </c>
      <c r="N76" s="8">
        <f>DSUM(novembro,5,_cod7_1)</f>
        <v>0</v>
      </c>
      <c r="O76" s="8">
        <f>DSUM(dezembro,5,_cod7_1)</f>
        <v>0</v>
      </c>
      <c r="P76" s="8">
        <f t="shared" ref="P76:P85" si="13">SUM(D76:O76)</f>
        <v>0</v>
      </c>
    </row>
    <row r="77" spans="2:16" ht="12.2" customHeight="1" x14ac:dyDescent="0.2">
      <c r="B77" s="2" t="s">
        <v>87</v>
      </c>
      <c r="C77" s="2"/>
      <c r="D77" s="8">
        <f>DSUM(janeiro,5,_cod7_2)</f>
        <v>0</v>
      </c>
      <c r="E77" s="8">
        <f>DSUM(fevereiro,5,_cod7_2)</f>
        <v>0</v>
      </c>
      <c r="F77" s="8">
        <f>DSUM(marco,5,_cod7_2)</f>
        <v>0</v>
      </c>
      <c r="G77" s="8">
        <f>DSUM(abril,5,_cod7_2)</f>
        <v>0</v>
      </c>
      <c r="H77" s="8">
        <f>DSUM(maio,5,_cod7_2)</f>
        <v>0</v>
      </c>
      <c r="I77" s="8">
        <f>DSUM(junho,5,_cod7_2)</f>
        <v>0</v>
      </c>
      <c r="J77" s="8">
        <f>DSUM(julho,5,_cod7_2)</f>
        <v>0</v>
      </c>
      <c r="K77" s="8">
        <f>DSUM(agosto,5,_cod7_2)</f>
        <v>0</v>
      </c>
      <c r="L77" s="8">
        <f>DSUM(setembro,5,_cod7_2)</f>
        <v>0</v>
      </c>
      <c r="M77" s="8">
        <f>DSUM(outubro,5,_cod7_2)</f>
        <v>0</v>
      </c>
      <c r="N77" s="8">
        <f>DSUM(novembro,5,_cod7_2)</f>
        <v>0</v>
      </c>
      <c r="O77" s="8">
        <f>DSUM(dezembro,5,_cod7_2)</f>
        <v>0</v>
      </c>
      <c r="P77" s="8">
        <f t="shared" si="13"/>
        <v>0</v>
      </c>
    </row>
    <row r="78" spans="2:16" ht="12.2" customHeight="1" x14ac:dyDescent="0.2">
      <c r="B78" s="2" t="s">
        <v>88</v>
      </c>
      <c r="C78" s="2"/>
      <c r="D78" s="8">
        <f>DSUM(janeiro,5,_cod7_3)</f>
        <v>0</v>
      </c>
      <c r="E78" s="8">
        <f>DSUM(fevereiro,5,_cod7_3)</f>
        <v>0</v>
      </c>
      <c r="F78" s="8">
        <f>DSUM(marco,5,_cod7_3)</f>
        <v>0</v>
      </c>
      <c r="G78" s="8">
        <f>DSUM(abril,5,_cod7_3)</f>
        <v>0</v>
      </c>
      <c r="H78" s="8">
        <f>DSUM(maio,5,_cod7_3)</f>
        <v>0</v>
      </c>
      <c r="I78" s="8">
        <f>DSUM(junho,5,_cod7_3)</f>
        <v>0</v>
      </c>
      <c r="J78" s="8">
        <f>DSUM(julho,5,_cod7_3)</f>
        <v>0</v>
      </c>
      <c r="K78" s="8">
        <f>DSUM(agosto,5,_cod7_3)</f>
        <v>0</v>
      </c>
      <c r="L78" s="8">
        <f>DSUM(setembro,5,_cod7_3)</f>
        <v>0</v>
      </c>
      <c r="M78" s="8">
        <f>DSUM(outubro,5,_cod7_3)</f>
        <v>0</v>
      </c>
      <c r="N78" s="8">
        <f>DSUM(novembro,5,_cod7_3)</f>
        <v>0</v>
      </c>
      <c r="O78" s="8">
        <f>DSUM(dezembro,5,_cod7_3)</f>
        <v>0</v>
      </c>
      <c r="P78" s="8">
        <f t="shared" si="13"/>
        <v>0</v>
      </c>
    </row>
    <row r="79" spans="2:16" ht="12.2" customHeight="1" x14ac:dyDescent="0.2">
      <c r="B79" s="2" t="s">
        <v>89</v>
      </c>
      <c r="C79" s="2"/>
      <c r="D79" s="8">
        <f>DSUM(janeiro,5,_cod7_4)</f>
        <v>0</v>
      </c>
      <c r="E79" s="8">
        <f>DSUM(fevereiro,5,_cod7_4)</f>
        <v>0</v>
      </c>
      <c r="F79" s="8">
        <f>DSUM(marco,5,_cod7_4)</f>
        <v>0</v>
      </c>
      <c r="G79" s="8">
        <f>DSUM(abril,5,_cod7_4)</f>
        <v>0</v>
      </c>
      <c r="H79" s="8">
        <f>DSUM(maio,5,_cod7_4)</f>
        <v>0</v>
      </c>
      <c r="I79" s="8">
        <f>DSUM(junho,5,_cod7_4)</f>
        <v>0</v>
      </c>
      <c r="J79" s="8">
        <f>DSUM(julho,5,_cod7_4)</f>
        <v>0</v>
      </c>
      <c r="K79" s="8">
        <f>DSUM(agosto,5,_cod7_4)</f>
        <v>0</v>
      </c>
      <c r="L79" s="8">
        <f>DSUM(setembro,5,_cod7_4)</f>
        <v>0</v>
      </c>
      <c r="M79" s="8">
        <f>DSUM(outubro,5,_cod7_4)</f>
        <v>0</v>
      </c>
      <c r="N79" s="8">
        <f>DSUM(novembro,5,_cod7_4)</f>
        <v>0</v>
      </c>
      <c r="O79" s="8">
        <f>DSUM(dezembro,5,_cod7_4)</f>
        <v>0</v>
      </c>
      <c r="P79" s="8">
        <f t="shared" si="13"/>
        <v>0</v>
      </c>
    </row>
    <row r="80" spans="2:16" ht="12.2" customHeight="1" x14ac:dyDescent="0.2">
      <c r="B80" s="2" t="s">
        <v>90</v>
      </c>
      <c r="C80" s="2"/>
      <c r="D80" s="8">
        <f>DSUM(janeiro,5,_cod7_5)</f>
        <v>0</v>
      </c>
      <c r="E80" s="8">
        <f>DSUM(fevereiro,5,_cod7_5)</f>
        <v>0</v>
      </c>
      <c r="F80" s="8">
        <f>DSUM(marco,5,_cod7_5)</f>
        <v>0</v>
      </c>
      <c r="G80" s="8">
        <f>DSUM(abril,5,_cod7_5)</f>
        <v>0</v>
      </c>
      <c r="H80" s="8">
        <f>DSUM(maio,5,_cod7_5)</f>
        <v>0</v>
      </c>
      <c r="I80" s="8">
        <f>DSUM(junho,5,_cod7_5)</f>
        <v>0</v>
      </c>
      <c r="J80" s="8">
        <f>DSUM(julho,5,_cod7_5)</f>
        <v>0</v>
      </c>
      <c r="K80" s="8">
        <f>DSUM(agosto,5,_cod7_5)</f>
        <v>0</v>
      </c>
      <c r="L80" s="8">
        <f>DSUM(setembro,5,_cod7_5)</f>
        <v>0</v>
      </c>
      <c r="M80" s="8">
        <f>DSUM(outubro,5,_cod7_5)</f>
        <v>0</v>
      </c>
      <c r="N80" s="8">
        <f>DSUM(novembro,5,_cod7_5)</f>
        <v>0</v>
      </c>
      <c r="O80" s="8">
        <f>DSUM(dezembro,5,_cod7_5)</f>
        <v>0</v>
      </c>
      <c r="P80" s="8">
        <f t="shared" si="13"/>
        <v>0</v>
      </c>
    </row>
    <row r="81" spans="2:16" ht="12.2" customHeight="1" x14ac:dyDescent="0.2">
      <c r="B81" s="2" t="s">
        <v>91</v>
      </c>
      <c r="C81" s="2"/>
      <c r="D81" s="8">
        <f>DSUM(janeiro,5,_cod7_6)</f>
        <v>0</v>
      </c>
      <c r="E81" s="8">
        <f>DSUM(fevereiro,5,_cod7_6)</f>
        <v>0</v>
      </c>
      <c r="F81" s="8">
        <f>DSUM(marco,5,_cod7_6)</f>
        <v>0</v>
      </c>
      <c r="G81" s="8">
        <f>DSUM(abril,5,_cod7_6)</f>
        <v>0</v>
      </c>
      <c r="H81" s="8">
        <f>DSUM(maio,5,_cod7_6)</f>
        <v>0</v>
      </c>
      <c r="I81" s="8">
        <f>DSUM(junho,5,_cod7_6)</f>
        <v>0</v>
      </c>
      <c r="J81" s="8">
        <f>DSUM(julho,5,_cod7_6)</f>
        <v>0</v>
      </c>
      <c r="K81" s="8">
        <f>DSUM(agosto,5,_cod7_6)</f>
        <v>0</v>
      </c>
      <c r="L81" s="8">
        <f>DSUM(setembro,5,_cod7_6)</f>
        <v>0</v>
      </c>
      <c r="M81" s="8">
        <f>DSUM(outubro,5,_cod7_6)</f>
        <v>0</v>
      </c>
      <c r="N81" s="8">
        <f>DSUM(novembro,5,_cod7_6)</f>
        <v>0</v>
      </c>
      <c r="O81" s="8">
        <f>DSUM(dezembro,5,_cod7_6)</f>
        <v>0</v>
      </c>
      <c r="P81" s="8">
        <f t="shared" si="13"/>
        <v>0</v>
      </c>
    </row>
    <row r="82" spans="2:16" ht="12.2" customHeight="1" x14ac:dyDescent="0.2">
      <c r="B82" s="2" t="s">
        <v>92</v>
      </c>
      <c r="C82" s="2"/>
      <c r="D82" s="8">
        <f>DSUM(janeiro,5,_cod7_7)</f>
        <v>0</v>
      </c>
      <c r="E82" s="8">
        <f>DSUM(fevereiro,5,_cod7_7)</f>
        <v>0</v>
      </c>
      <c r="F82" s="8">
        <f>DSUM(marco,5,_cod7_7)</f>
        <v>0</v>
      </c>
      <c r="G82" s="8">
        <f>DSUM(abril,5,_cod7_7)</f>
        <v>0</v>
      </c>
      <c r="H82" s="8">
        <f>DSUM(maio,5,_cod7_7)</f>
        <v>0</v>
      </c>
      <c r="I82" s="8">
        <f>DSUM(junho,5,_cod7_7)</f>
        <v>0</v>
      </c>
      <c r="J82" s="8">
        <f>DSUM(julho,5,_cod7_7)</f>
        <v>0</v>
      </c>
      <c r="K82" s="8">
        <f>DSUM(agosto,5,_cod7_7)</f>
        <v>0</v>
      </c>
      <c r="L82" s="8">
        <f>DSUM(setembro,5,_cod7_7)</f>
        <v>0</v>
      </c>
      <c r="M82" s="8">
        <f>DSUM(outubro,5,_cod7_7)</f>
        <v>0</v>
      </c>
      <c r="N82" s="8">
        <f>DSUM(novembro,5,_cod7_7)</f>
        <v>0</v>
      </c>
      <c r="O82" s="8">
        <f>DSUM(dezembro,5,_cod7_7)</f>
        <v>0</v>
      </c>
      <c r="P82" s="8">
        <f t="shared" si="13"/>
        <v>0</v>
      </c>
    </row>
    <row r="83" spans="2:16" ht="12.2" customHeight="1" x14ac:dyDescent="0.2">
      <c r="B83" s="2" t="s">
        <v>93</v>
      </c>
      <c r="C83" s="2"/>
      <c r="D83" s="8">
        <f>DSUM(janeiro,5,_cod7_8)</f>
        <v>0</v>
      </c>
      <c r="E83" s="8">
        <f>DSUM(fevereiro,5,_cod7_8)</f>
        <v>0</v>
      </c>
      <c r="F83" s="8">
        <f>DSUM(marco,5,_cod7_8)</f>
        <v>0</v>
      </c>
      <c r="G83" s="8">
        <f>DSUM(abril,5,_cod7_8)</f>
        <v>0</v>
      </c>
      <c r="H83" s="8">
        <f>DSUM(maio,5,_cod7_8)</f>
        <v>0</v>
      </c>
      <c r="I83" s="8">
        <f>DSUM(junho,5,_cod7_8)</f>
        <v>0</v>
      </c>
      <c r="J83" s="8">
        <f>DSUM(julho,5,_cod7_8)</f>
        <v>0</v>
      </c>
      <c r="K83" s="8">
        <f>DSUM(agosto,5,_cod7_8)</f>
        <v>0</v>
      </c>
      <c r="L83" s="8">
        <f>DSUM(setembro,5,_cod7_8)</f>
        <v>0</v>
      </c>
      <c r="M83" s="8">
        <f>DSUM(outubro,5,_cod7_8)</f>
        <v>0</v>
      </c>
      <c r="N83" s="8">
        <f>DSUM(novembro,5,_cod7_8)</f>
        <v>0</v>
      </c>
      <c r="O83" s="8">
        <f>DSUM(dezembro,5,_cod7_8)</f>
        <v>0</v>
      </c>
      <c r="P83" s="8">
        <f t="shared" si="13"/>
        <v>0</v>
      </c>
    </row>
    <row r="84" spans="2:16" ht="12.2" customHeight="1" x14ac:dyDescent="0.2">
      <c r="B84" s="2" t="s">
        <v>94</v>
      </c>
      <c r="C84" s="2"/>
      <c r="D84" s="8">
        <f>DSUM(janeiro,5,_cod7_9)</f>
        <v>0</v>
      </c>
      <c r="E84" s="8">
        <f>DSUM(fevereiro,5,_cod7_9)</f>
        <v>0</v>
      </c>
      <c r="F84" s="8">
        <f>DSUM(marco,5,_cod7_9)</f>
        <v>0</v>
      </c>
      <c r="G84" s="8">
        <f>DSUM(abril,5,_cod7_9)</f>
        <v>0</v>
      </c>
      <c r="H84" s="8">
        <f>DSUM(maio,5,_cod7_9)</f>
        <v>0</v>
      </c>
      <c r="I84" s="8">
        <f>DSUM(junho,5,_cod7_9)</f>
        <v>0</v>
      </c>
      <c r="J84" s="8">
        <f>DSUM(julho,5,_cod7_9)</f>
        <v>0</v>
      </c>
      <c r="K84" s="8">
        <f>DSUM(agosto,5,_cod7_9)</f>
        <v>0</v>
      </c>
      <c r="L84" s="8">
        <f>DSUM(setembro,5,_cod7_9)</f>
        <v>0</v>
      </c>
      <c r="M84" s="8">
        <f>DSUM(outubro,5,_cod7_9)</f>
        <v>0</v>
      </c>
      <c r="N84" s="8">
        <f>DSUM(novembro,5,_cod7_9)</f>
        <v>0</v>
      </c>
      <c r="O84" s="8">
        <f>DSUM(dezembro,5,_cod7_9)</f>
        <v>0</v>
      </c>
      <c r="P84" s="8">
        <f t="shared" si="13"/>
        <v>0</v>
      </c>
    </row>
    <row r="85" spans="2:16" ht="12.2" customHeight="1" x14ac:dyDescent="0.2">
      <c r="B85" s="2" t="s">
        <v>95</v>
      </c>
      <c r="C85" s="2"/>
      <c r="D85" s="8">
        <f>DSUM(janeiro,5,_cod7_10)</f>
        <v>0</v>
      </c>
      <c r="E85" s="8">
        <f>DSUM(fevereiro,5,_cod7_10)</f>
        <v>0</v>
      </c>
      <c r="F85" s="8">
        <f>DSUM(marco,5,_cod7_10)</f>
        <v>0</v>
      </c>
      <c r="G85" s="8">
        <f>DSUM(abril,5,_cod7_10)</f>
        <v>0</v>
      </c>
      <c r="H85" s="8">
        <f>DSUM(maio,5,_cod7_10)</f>
        <v>0</v>
      </c>
      <c r="I85" s="8">
        <f>DSUM(junho,5,_cod7_10)</f>
        <v>0</v>
      </c>
      <c r="J85" s="8">
        <f>DSUM(julho,5,_cod7_10)</f>
        <v>0</v>
      </c>
      <c r="K85" s="8">
        <f>DSUM(agosto,5,_cod7_10)</f>
        <v>0</v>
      </c>
      <c r="L85" s="8">
        <f>DSUM(setembro,5,_cod7_10)</f>
        <v>0</v>
      </c>
      <c r="M85" s="8">
        <f>DSUM(outubro,5,_cod7_10)</f>
        <v>0</v>
      </c>
      <c r="N85" s="8">
        <f>DSUM(novembro,5,_cod7_10)</f>
        <v>0</v>
      </c>
      <c r="O85" s="8">
        <f>DSUM(dezembro,5,_cod7_10)</f>
        <v>0</v>
      </c>
      <c r="P85" s="8">
        <f t="shared" si="13"/>
        <v>0</v>
      </c>
    </row>
    <row r="86" spans="2:16" ht="12.2" customHeight="1" x14ac:dyDescent="0.2">
      <c r="B86" s="2"/>
      <c r="C86" s="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2:16" ht="12.2" customHeight="1" x14ac:dyDescent="0.2">
      <c r="B87" s="4">
        <v>8</v>
      </c>
      <c r="C87" s="5" t="s">
        <v>53</v>
      </c>
      <c r="D87" s="9">
        <f t="shared" ref="D87:P87" si="14">SUM(D88:D97)</f>
        <v>0</v>
      </c>
      <c r="E87" s="9">
        <f t="shared" si="14"/>
        <v>0</v>
      </c>
      <c r="F87" s="9">
        <f t="shared" si="14"/>
        <v>0</v>
      </c>
      <c r="G87" s="9">
        <f t="shared" si="14"/>
        <v>0</v>
      </c>
      <c r="H87" s="9">
        <f t="shared" si="14"/>
        <v>0</v>
      </c>
      <c r="I87" s="9">
        <f t="shared" si="14"/>
        <v>0</v>
      </c>
      <c r="J87" s="9">
        <f t="shared" si="14"/>
        <v>0</v>
      </c>
      <c r="K87" s="9">
        <f t="shared" si="14"/>
        <v>0</v>
      </c>
      <c r="L87" s="9">
        <f t="shared" si="14"/>
        <v>0</v>
      </c>
      <c r="M87" s="9">
        <f t="shared" si="14"/>
        <v>0</v>
      </c>
      <c r="N87" s="9">
        <f t="shared" si="14"/>
        <v>0</v>
      </c>
      <c r="O87" s="9">
        <f t="shared" si="14"/>
        <v>0</v>
      </c>
      <c r="P87" s="9">
        <f t="shared" si="14"/>
        <v>0</v>
      </c>
    </row>
    <row r="88" spans="2:16" ht="12.2" customHeight="1" x14ac:dyDescent="0.2">
      <c r="B88" s="2" t="s">
        <v>96</v>
      </c>
      <c r="C88" s="2" t="s">
        <v>66</v>
      </c>
      <c r="D88" s="8">
        <f>DSUM(janeiro,5,_cod8_1)</f>
        <v>0</v>
      </c>
      <c r="E88" s="8">
        <f>DSUM(fevereiro,5,_cod8_1)</f>
        <v>0</v>
      </c>
      <c r="F88" s="8">
        <f>DSUM(marco,5,_cod8_1)</f>
        <v>0</v>
      </c>
      <c r="G88" s="8">
        <f>DSUM(abril,5,_cod8_1)</f>
        <v>0</v>
      </c>
      <c r="H88" s="8">
        <f>DSUM(maio,5,_cod8_1)</f>
        <v>0</v>
      </c>
      <c r="I88" s="8">
        <f>DSUM(junho,5,_cod8_1)</f>
        <v>0</v>
      </c>
      <c r="J88" s="8">
        <f>DSUM(julho,5,_cod8_1)</f>
        <v>0</v>
      </c>
      <c r="K88" s="8">
        <f>DSUM(agosto,5,_cod8_1)</f>
        <v>0</v>
      </c>
      <c r="L88" s="8">
        <f>DSUM(setembro,5,_cod8_1)</f>
        <v>0</v>
      </c>
      <c r="M88" s="8">
        <f>DSUM(outubro,5,_cod8_1)</f>
        <v>0</v>
      </c>
      <c r="N88" s="8">
        <f>DSUM(novembro,5,_cod8_1)</f>
        <v>0</v>
      </c>
      <c r="O88" s="8">
        <f>DSUM(dezembro,5,_cod8_1)</f>
        <v>0</v>
      </c>
      <c r="P88" s="8">
        <f t="shared" ref="P88:P97" si="15">SUM(D88:O88)</f>
        <v>0</v>
      </c>
    </row>
    <row r="89" spans="2:16" ht="12.2" customHeight="1" x14ac:dyDescent="0.2">
      <c r="B89" s="2" t="s">
        <v>97</v>
      </c>
      <c r="C89" s="2"/>
      <c r="D89" s="8">
        <f>DSUM(janeiro,5,_cod8_2)</f>
        <v>0</v>
      </c>
      <c r="E89" s="8">
        <f>DSUM(fevereiro,5,_cod8_2)</f>
        <v>0</v>
      </c>
      <c r="F89" s="8">
        <f>DSUM(marco,5,_cod8_2)</f>
        <v>0</v>
      </c>
      <c r="G89" s="8">
        <f>DSUM(abril,5,_cod8_2)</f>
        <v>0</v>
      </c>
      <c r="H89" s="8">
        <f>DSUM(maio,5,_cod8_2)</f>
        <v>0</v>
      </c>
      <c r="I89" s="8">
        <f>DSUM(junho,5,_cod8_2)</f>
        <v>0</v>
      </c>
      <c r="J89" s="8">
        <f>DSUM(julho,5,_cod8_2)</f>
        <v>0</v>
      </c>
      <c r="K89" s="8">
        <f>DSUM(agosto,5,_cod8_2)</f>
        <v>0</v>
      </c>
      <c r="L89" s="8">
        <f>DSUM(setembro,5,_cod8_2)</f>
        <v>0</v>
      </c>
      <c r="M89" s="8">
        <f>DSUM(outubro,5,_cod8_2)</f>
        <v>0</v>
      </c>
      <c r="N89" s="8">
        <f>DSUM(novembro,5,_cod8_2)</f>
        <v>0</v>
      </c>
      <c r="O89" s="8">
        <f>DSUM(dezembro,5,_cod8_2)</f>
        <v>0</v>
      </c>
      <c r="P89" s="8">
        <f t="shared" si="15"/>
        <v>0</v>
      </c>
    </row>
    <row r="90" spans="2:16" ht="12.2" customHeight="1" x14ac:dyDescent="0.2">
      <c r="B90" s="2" t="s">
        <v>98</v>
      </c>
      <c r="C90" s="2"/>
      <c r="D90" s="8">
        <f>DSUM(janeiro,5,_cod8_3)</f>
        <v>0</v>
      </c>
      <c r="E90" s="8">
        <f>DSUM(fevereiro,5,_cod8_3)</f>
        <v>0</v>
      </c>
      <c r="F90" s="8">
        <f>DSUM(marco,5,_cod8_3)</f>
        <v>0</v>
      </c>
      <c r="G90" s="8">
        <f>DSUM(abril,5,_cod8_3)</f>
        <v>0</v>
      </c>
      <c r="H90" s="8">
        <f>DSUM(maio,5,_cod8_3)</f>
        <v>0</v>
      </c>
      <c r="I90" s="8">
        <f>DSUM(junho,5,_cod8_3)</f>
        <v>0</v>
      </c>
      <c r="J90" s="8">
        <f>DSUM(julho,5,_cod8_3)</f>
        <v>0</v>
      </c>
      <c r="K90" s="8">
        <f>DSUM(agosto,5,_cod8_3)</f>
        <v>0</v>
      </c>
      <c r="L90" s="8">
        <f>DSUM(setembro,5,_cod8_3)</f>
        <v>0</v>
      </c>
      <c r="M90" s="8">
        <f>DSUM(outubro,5,_cod8_3)</f>
        <v>0</v>
      </c>
      <c r="N90" s="8">
        <f>DSUM(novembro,5,_cod8_3)</f>
        <v>0</v>
      </c>
      <c r="O90" s="8">
        <f>DSUM(dezembro,5,_cod8_3)</f>
        <v>0</v>
      </c>
      <c r="P90" s="8">
        <f t="shared" si="15"/>
        <v>0</v>
      </c>
    </row>
    <row r="91" spans="2:16" ht="12.2" customHeight="1" x14ac:dyDescent="0.2">
      <c r="B91" s="2" t="s">
        <v>99</v>
      </c>
      <c r="C91" s="2"/>
      <c r="D91" s="8">
        <f>DSUM(janeiro,5,_cod8_4)</f>
        <v>0</v>
      </c>
      <c r="E91" s="8">
        <f>DSUM(fevereiro,5,_cod8_4)</f>
        <v>0</v>
      </c>
      <c r="F91" s="8">
        <f>DSUM(marco,5,_cod8_4)</f>
        <v>0</v>
      </c>
      <c r="G91" s="8">
        <f>DSUM(abril,5,_cod8_4)</f>
        <v>0</v>
      </c>
      <c r="H91" s="8">
        <f>DSUM(maio,5,_cod8_4)</f>
        <v>0</v>
      </c>
      <c r="I91" s="8">
        <f>DSUM(junho,5,_cod8_4)</f>
        <v>0</v>
      </c>
      <c r="J91" s="8">
        <f>DSUM(julho,5,_cod8_4)</f>
        <v>0</v>
      </c>
      <c r="K91" s="8">
        <f>DSUM(agosto,5,_cod8_4)</f>
        <v>0</v>
      </c>
      <c r="L91" s="8">
        <f>DSUM(setembro,5,_cod8_4)</f>
        <v>0</v>
      </c>
      <c r="M91" s="8">
        <f>DSUM(outubro,5,_cod8_4)</f>
        <v>0</v>
      </c>
      <c r="N91" s="8">
        <f>DSUM(novembro,5,_cod8_4)</f>
        <v>0</v>
      </c>
      <c r="O91" s="8">
        <f>DSUM(dezembro,5,_cod8_4)</f>
        <v>0</v>
      </c>
      <c r="P91" s="8">
        <f t="shared" si="15"/>
        <v>0</v>
      </c>
    </row>
    <row r="92" spans="2:16" ht="12.2" customHeight="1" x14ac:dyDescent="0.2">
      <c r="B92" s="2" t="s">
        <v>100</v>
      </c>
      <c r="C92" s="2"/>
      <c r="D92" s="8">
        <f>DSUM(janeiro,5,_cod8_5)</f>
        <v>0</v>
      </c>
      <c r="E92" s="8">
        <f>DSUM(fevereiro,5,_cod8_5)</f>
        <v>0</v>
      </c>
      <c r="F92" s="8">
        <f>DSUM(marco,5,_cod8_5)</f>
        <v>0</v>
      </c>
      <c r="G92" s="8">
        <f>DSUM(abril,5,_cod8_5)</f>
        <v>0</v>
      </c>
      <c r="H92" s="8">
        <f>DSUM(maio,5,_cod8_5)</f>
        <v>0</v>
      </c>
      <c r="I92" s="8">
        <f>DSUM(junho,5,_cod8_5)</f>
        <v>0</v>
      </c>
      <c r="J92" s="8">
        <f>DSUM(julho,5,_cod8_5)</f>
        <v>0</v>
      </c>
      <c r="K92" s="8">
        <f>DSUM(agosto,5,_cod8_5)</f>
        <v>0</v>
      </c>
      <c r="L92" s="8">
        <f>DSUM(setembro,5,_cod8_5)</f>
        <v>0</v>
      </c>
      <c r="M92" s="8">
        <f>DSUM(outubro,5,_cod8_5)</f>
        <v>0</v>
      </c>
      <c r="N92" s="8">
        <f>DSUM(novembro,5,_cod8_5)</f>
        <v>0</v>
      </c>
      <c r="O92" s="8">
        <f>DSUM(dezembro,5,_cod8_5)</f>
        <v>0</v>
      </c>
      <c r="P92" s="8">
        <f t="shared" si="15"/>
        <v>0</v>
      </c>
    </row>
    <row r="93" spans="2:16" ht="12.2" customHeight="1" x14ac:dyDescent="0.2">
      <c r="B93" s="2" t="s">
        <v>101</v>
      </c>
      <c r="C93" s="2"/>
      <c r="D93" s="8">
        <f>DSUM(janeiro,5,_cod8_6)</f>
        <v>0</v>
      </c>
      <c r="E93" s="8">
        <f>DSUM(fevereiro,5,_cod8_6)</f>
        <v>0</v>
      </c>
      <c r="F93" s="8">
        <f>DSUM(marco,5,_cod8_6)</f>
        <v>0</v>
      </c>
      <c r="G93" s="8">
        <f>DSUM(abril,5,_cod8_6)</f>
        <v>0</v>
      </c>
      <c r="H93" s="8">
        <f>DSUM(maio,5,_cod8_6)</f>
        <v>0</v>
      </c>
      <c r="I93" s="8">
        <f>DSUM(junho,5,_cod8_6)</f>
        <v>0</v>
      </c>
      <c r="J93" s="8">
        <f>DSUM(julho,5,_cod8_6)</f>
        <v>0</v>
      </c>
      <c r="K93" s="8">
        <f>DSUM(agosto,5,_cod8_6)</f>
        <v>0</v>
      </c>
      <c r="L93" s="8">
        <f>DSUM(setembro,5,_cod8_6)</f>
        <v>0</v>
      </c>
      <c r="M93" s="8">
        <f>DSUM(outubro,5,_cod8_6)</f>
        <v>0</v>
      </c>
      <c r="N93" s="8">
        <f>DSUM(novembro,5,_cod8_6)</f>
        <v>0</v>
      </c>
      <c r="O93" s="8">
        <f>DSUM(dezembro,5,_cod8_6)</f>
        <v>0</v>
      </c>
      <c r="P93" s="8">
        <f t="shared" si="15"/>
        <v>0</v>
      </c>
    </row>
    <row r="94" spans="2:16" ht="12.2" customHeight="1" x14ac:dyDescent="0.2">
      <c r="B94" s="2" t="s">
        <v>102</v>
      </c>
      <c r="C94" s="2"/>
      <c r="D94" s="8">
        <f>DSUM(janeiro,5,_cod8_7)</f>
        <v>0</v>
      </c>
      <c r="E94" s="8">
        <f>DSUM(fevereiro,5,_cod8_7)</f>
        <v>0</v>
      </c>
      <c r="F94" s="8">
        <f>DSUM(marco,5,_cod8_7)</f>
        <v>0</v>
      </c>
      <c r="G94" s="8">
        <f>DSUM(abril,5,_cod8_7)</f>
        <v>0</v>
      </c>
      <c r="H94" s="8">
        <f>DSUM(maio,5,_cod8_7)</f>
        <v>0</v>
      </c>
      <c r="I94" s="8">
        <f>DSUM(junho,5,_cod8_7)</f>
        <v>0</v>
      </c>
      <c r="J94" s="8">
        <f>DSUM(julho,5,_cod8_7)</f>
        <v>0</v>
      </c>
      <c r="K94" s="8">
        <f>DSUM(agosto,5,_cod8_7)</f>
        <v>0</v>
      </c>
      <c r="L94" s="8">
        <f>DSUM(setembro,5,_cod8_7)</f>
        <v>0</v>
      </c>
      <c r="M94" s="8">
        <f>DSUM(outubro,5,_cod8_7)</f>
        <v>0</v>
      </c>
      <c r="N94" s="8">
        <f>DSUM(novembro,5,_cod8_7)</f>
        <v>0</v>
      </c>
      <c r="O94" s="8">
        <f>DSUM(dezembro,5,_cod8_7)</f>
        <v>0</v>
      </c>
      <c r="P94" s="8">
        <f t="shared" si="15"/>
        <v>0</v>
      </c>
    </row>
    <row r="95" spans="2:16" ht="12.2" customHeight="1" x14ac:dyDescent="0.2">
      <c r="B95" s="2" t="s">
        <v>103</v>
      </c>
      <c r="C95" s="2"/>
      <c r="D95" s="8">
        <f>DSUM(janeiro,5,_cod8_8)</f>
        <v>0</v>
      </c>
      <c r="E95" s="8">
        <f>DSUM(fevereiro,5,_cod8_8)</f>
        <v>0</v>
      </c>
      <c r="F95" s="8">
        <f>DSUM(marco,5,_cod8_8)</f>
        <v>0</v>
      </c>
      <c r="G95" s="8">
        <f>DSUM(abril,5,_cod8_8)</f>
        <v>0</v>
      </c>
      <c r="H95" s="8">
        <f>DSUM(maio,5,_cod8_8)</f>
        <v>0</v>
      </c>
      <c r="I95" s="8">
        <f>DSUM(junho,5,_cod8_8)</f>
        <v>0</v>
      </c>
      <c r="J95" s="8">
        <f>DSUM(julho,5,_cod8_8)</f>
        <v>0</v>
      </c>
      <c r="K95" s="8">
        <f>DSUM(agosto,5,_cod8_8)</f>
        <v>0</v>
      </c>
      <c r="L95" s="8">
        <f>DSUM(setembro,5,_cod8_8)</f>
        <v>0</v>
      </c>
      <c r="M95" s="8">
        <f>DSUM(outubro,5,_cod8_8)</f>
        <v>0</v>
      </c>
      <c r="N95" s="8">
        <f>DSUM(novembro,5,_cod8_8)</f>
        <v>0</v>
      </c>
      <c r="O95" s="8">
        <f>DSUM(dezembro,5,_cod8_8)</f>
        <v>0</v>
      </c>
      <c r="P95" s="8">
        <f t="shared" si="15"/>
        <v>0</v>
      </c>
    </row>
    <row r="96" spans="2:16" ht="12.2" customHeight="1" x14ac:dyDescent="0.2">
      <c r="B96" s="2" t="s">
        <v>104</v>
      </c>
      <c r="C96" s="2"/>
      <c r="D96" s="8">
        <f>DSUM(janeiro,5,_cod8_9)</f>
        <v>0</v>
      </c>
      <c r="E96" s="8">
        <f>DSUM(fevereiro,5,_cod8_9)</f>
        <v>0</v>
      </c>
      <c r="F96" s="8">
        <f>DSUM(marco,5,_cod8_9)</f>
        <v>0</v>
      </c>
      <c r="G96" s="8">
        <f>DSUM(abril,5,_cod8_9)</f>
        <v>0</v>
      </c>
      <c r="H96" s="8">
        <f>DSUM(maio,5,_cod8_9)</f>
        <v>0</v>
      </c>
      <c r="I96" s="8">
        <f>DSUM(junho,5,_cod8_9)</f>
        <v>0</v>
      </c>
      <c r="J96" s="8">
        <f>DSUM(julho,5,_cod8_9)</f>
        <v>0</v>
      </c>
      <c r="K96" s="8">
        <f>DSUM(agosto,5,_cod8_9)</f>
        <v>0</v>
      </c>
      <c r="L96" s="8">
        <f>DSUM(setembro,5,_cod8_9)</f>
        <v>0</v>
      </c>
      <c r="M96" s="8">
        <f>DSUM(outubro,5,_cod8_9)</f>
        <v>0</v>
      </c>
      <c r="N96" s="8">
        <f>DSUM(novembro,5,_cod8_9)</f>
        <v>0</v>
      </c>
      <c r="O96" s="8">
        <f>DSUM(dezembro,5,_cod8_9)</f>
        <v>0</v>
      </c>
      <c r="P96" s="8">
        <f t="shared" si="15"/>
        <v>0</v>
      </c>
    </row>
    <row r="97" spans="2:16" ht="12.2" customHeight="1" x14ac:dyDescent="0.2">
      <c r="B97" s="2" t="s">
        <v>105</v>
      </c>
      <c r="C97" s="2"/>
      <c r="D97" s="8">
        <f>DSUM(janeiro,5,_cod8_10)</f>
        <v>0</v>
      </c>
      <c r="E97" s="8">
        <f>DSUM(fevereiro,5,_cod8_10)</f>
        <v>0</v>
      </c>
      <c r="F97" s="8">
        <f>DSUM(marco,5,_cod8_10)</f>
        <v>0</v>
      </c>
      <c r="G97" s="8">
        <f>DSUM(abril,5,_cod8_10)</f>
        <v>0</v>
      </c>
      <c r="H97" s="8">
        <f>DSUM(maio,5,_cod8_10)</f>
        <v>0</v>
      </c>
      <c r="I97" s="8">
        <f>DSUM(junho,5,_cod8_10)</f>
        <v>0</v>
      </c>
      <c r="J97" s="8">
        <f>DSUM(julho,5,_cod8_10)</f>
        <v>0</v>
      </c>
      <c r="K97" s="8">
        <f>DSUM(agosto,5,_cod8_10)</f>
        <v>0</v>
      </c>
      <c r="L97" s="8">
        <f>DSUM(setembro,5,_cod8_10)</f>
        <v>0</v>
      </c>
      <c r="M97" s="8">
        <f>DSUM(outubro,5,_cod8_10)</f>
        <v>0</v>
      </c>
      <c r="N97" s="8">
        <f>DSUM(novembro,5,_cod8_10)</f>
        <v>0</v>
      </c>
      <c r="O97" s="8">
        <f>DSUM(dezembro,5,_cod8_10)</f>
        <v>0</v>
      </c>
      <c r="P97" s="8">
        <f t="shared" si="15"/>
        <v>0</v>
      </c>
    </row>
    <row r="98" spans="2:16" ht="12.2" customHeight="1" x14ac:dyDescent="0.2">
      <c r="B98" s="2"/>
      <c r="C98" s="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2:16" ht="12.2" customHeight="1" x14ac:dyDescent="0.2">
      <c r="B99" s="4">
        <v>9</v>
      </c>
      <c r="C99" s="5" t="s">
        <v>53</v>
      </c>
      <c r="D99" s="9">
        <f t="shared" ref="D99:P99" si="16">SUM(D100:D109)</f>
        <v>0</v>
      </c>
      <c r="E99" s="9">
        <f t="shared" si="16"/>
        <v>0</v>
      </c>
      <c r="F99" s="9">
        <f t="shared" si="16"/>
        <v>0</v>
      </c>
      <c r="G99" s="9">
        <f t="shared" si="16"/>
        <v>0</v>
      </c>
      <c r="H99" s="9">
        <f t="shared" si="16"/>
        <v>0</v>
      </c>
      <c r="I99" s="9">
        <f t="shared" si="16"/>
        <v>0</v>
      </c>
      <c r="J99" s="9">
        <f t="shared" si="16"/>
        <v>0</v>
      </c>
      <c r="K99" s="9">
        <f t="shared" si="16"/>
        <v>0</v>
      </c>
      <c r="L99" s="9">
        <f t="shared" si="16"/>
        <v>0</v>
      </c>
      <c r="M99" s="9">
        <f t="shared" si="16"/>
        <v>0</v>
      </c>
      <c r="N99" s="9">
        <f t="shared" si="16"/>
        <v>0</v>
      </c>
      <c r="O99" s="9">
        <f t="shared" si="16"/>
        <v>0</v>
      </c>
      <c r="P99" s="9">
        <f t="shared" si="16"/>
        <v>0</v>
      </c>
    </row>
    <row r="100" spans="2:16" ht="12.2" customHeight="1" x14ac:dyDescent="0.2">
      <c r="B100" s="2" t="s">
        <v>106</v>
      </c>
      <c r="C100" s="2" t="s">
        <v>66</v>
      </c>
      <c r="D100" s="8">
        <f>DSUM(janeiro,5,_cod9_1)</f>
        <v>0</v>
      </c>
      <c r="E100" s="8">
        <f>DSUM(fevereiro,5,_cod9_1)</f>
        <v>0</v>
      </c>
      <c r="F100" s="8">
        <f>DSUM(marco,5,_cod9_1)</f>
        <v>0</v>
      </c>
      <c r="G100" s="8">
        <f>DSUM(abril,5,_cod9_1)</f>
        <v>0</v>
      </c>
      <c r="H100" s="8">
        <f>DSUM(maio,5,_cod9_1)</f>
        <v>0</v>
      </c>
      <c r="I100" s="8">
        <f>DSUM(junho,5,_cod9_1)</f>
        <v>0</v>
      </c>
      <c r="J100" s="8">
        <f>DSUM(julho,5,_cod9_1)</f>
        <v>0</v>
      </c>
      <c r="K100" s="8">
        <f>DSUM(agosto,5,_cod9_1)</f>
        <v>0</v>
      </c>
      <c r="L100" s="8">
        <f>DSUM(setembro,5,_cod9_1)</f>
        <v>0</v>
      </c>
      <c r="M100" s="8">
        <f>DSUM(outubro,5,_cod9_1)</f>
        <v>0</v>
      </c>
      <c r="N100" s="8">
        <f>DSUM(novembro,5,_cod9_1)</f>
        <v>0</v>
      </c>
      <c r="O100" s="8">
        <f>DSUM(dezembro,5,_cod9_1)</f>
        <v>0</v>
      </c>
      <c r="P100" s="8">
        <f t="shared" ref="P100:P109" si="17">SUM(D100:O100)</f>
        <v>0</v>
      </c>
    </row>
    <row r="101" spans="2:16" ht="12.2" customHeight="1" x14ac:dyDescent="0.2">
      <c r="B101" s="2" t="s">
        <v>107</v>
      </c>
      <c r="C101" s="2"/>
      <c r="D101" s="8">
        <f>DSUM(janeiro,5,_cod9_2)</f>
        <v>0</v>
      </c>
      <c r="E101" s="8">
        <f>DSUM(fevereiro,5,_cod9_2)</f>
        <v>0</v>
      </c>
      <c r="F101" s="8">
        <f>DSUM(marco,5,_cod9_2)</f>
        <v>0</v>
      </c>
      <c r="G101" s="8">
        <f>DSUM(abril,5,_cod9_2)</f>
        <v>0</v>
      </c>
      <c r="H101" s="8">
        <f>DSUM(maio,5,_cod9_2)</f>
        <v>0</v>
      </c>
      <c r="I101" s="8">
        <f>DSUM(junho,5,_cod9_2)</f>
        <v>0</v>
      </c>
      <c r="J101" s="8">
        <f>DSUM(julho,5,_cod9_2)</f>
        <v>0</v>
      </c>
      <c r="K101" s="8">
        <f>DSUM(agosto,5,_cod9_2)</f>
        <v>0</v>
      </c>
      <c r="L101" s="8">
        <f>DSUM(setembro,5,_cod9_2)</f>
        <v>0</v>
      </c>
      <c r="M101" s="8">
        <f>DSUM(outubro,5,_cod9_2)</f>
        <v>0</v>
      </c>
      <c r="N101" s="8">
        <f>DSUM(novembro,5,_cod9_2)</f>
        <v>0</v>
      </c>
      <c r="O101" s="8">
        <f>DSUM(dezembro,5,_cod9_2)</f>
        <v>0</v>
      </c>
      <c r="P101" s="8">
        <f t="shared" si="17"/>
        <v>0</v>
      </c>
    </row>
    <row r="102" spans="2:16" ht="12.2" customHeight="1" x14ac:dyDescent="0.2">
      <c r="B102" s="2" t="s">
        <v>108</v>
      </c>
      <c r="C102" s="2"/>
      <c r="D102" s="8">
        <f>DSUM(janeiro,5,_cod9_3)</f>
        <v>0</v>
      </c>
      <c r="E102" s="8">
        <f>DSUM(fevereiro,5,_cod9_3)</f>
        <v>0</v>
      </c>
      <c r="F102" s="8">
        <f>DSUM(marco,5,_cod9_3)</f>
        <v>0</v>
      </c>
      <c r="G102" s="8">
        <f>DSUM(abril,5,_cod9_3)</f>
        <v>0</v>
      </c>
      <c r="H102" s="8">
        <f>DSUM(maio,5,_cod9_3)</f>
        <v>0</v>
      </c>
      <c r="I102" s="8">
        <f>DSUM(junho,5,_cod9_3)</f>
        <v>0</v>
      </c>
      <c r="J102" s="8">
        <f>DSUM(julho,5,_cod9_3)</f>
        <v>0</v>
      </c>
      <c r="K102" s="8">
        <f>DSUM(agosto,5,_cod9_3)</f>
        <v>0</v>
      </c>
      <c r="L102" s="8">
        <f>DSUM(setembro,5,_cod9_3)</f>
        <v>0</v>
      </c>
      <c r="M102" s="8">
        <f>DSUM(outubro,5,_cod9_3)</f>
        <v>0</v>
      </c>
      <c r="N102" s="8">
        <f>DSUM(novembro,5,_cod9_3)</f>
        <v>0</v>
      </c>
      <c r="O102" s="8">
        <f>DSUM(dezembro,5,_cod9_3)</f>
        <v>0</v>
      </c>
      <c r="P102" s="8">
        <f t="shared" si="17"/>
        <v>0</v>
      </c>
    </row>
    <row r="103" spans="2:16" ht="12.2" customHeight="1" x14ac:dyDescent="0.2">
      <c r="B103" s="2" t="s">
        <v>109</v>
      </c>
      <c r="C103" s="2"/>
      <c r="D103" s="8">
        <f>DSUM(janeiro,5,_cod9_4)</f>
        <v>0</v>
      </c>
      <c r="E103" s="8">
        <f>DSUM(fevereiro,5,_cod9_4)</f>
        <v>0</v>
      </c>
      <c r="F103" s="8">
        <f>DSUM(marco,5,_cod9_4)</f>
        <v>0</v>
      </c>
      <c r="G103" s="8">
        <f>DSUM(abril,5,_cod9_4)</f>
        <v>0</v>
      </c>
      <c r="H103" s="8">
        <f>DSUM(maio,5,_cod9_4)</f>
        <v>0</v>
      </c>
      <c r="I103" s="8">
        <f>DSUM(junho,5,_cod9_4)</f>
        <v>0</v>
      </c>
      <c r="J103" s="8">
        <f>DSUM(julho,5,_cod9_4)</f>
        <v>0</v>
      </c>
      <c r="K103" s="8">
        <f>DSUM(agosto,5,_cod9_4)</f>
        <v>0</v>
      </c>
      <c r="L103" s="8">
        <f>DSUM(setembro,5,_cod9_4)</f>
        <v>0</v>
      </c>
      <c r="M103" s="8">
        <f>DSUM(outubro,5,_cod9_4)</f>
        <v>0</v>
      </c>
      <c r="N103" s="8">
        <f>DSUM(novembro,5,_cod9_4)</f>
        <v>0</v>
      </c>
      <c r="O103" s="8">
        <f>DSUM(dezembro,5,_cod9_4)</f>
        <v>0</v>
      </c>
      <c r="P103" s="8">
        <f t="shared" si="17"/>
        <v>0</v>
      </c>
    </row>
    <row r="104" spans="2:16" ht="12.2" customHeight="1" x14ac:dyDescent="0.2">
      <c r="B104" s="2" t="s">
        <v>110</v>
      </c>
      <c r="C104" s="2"/>
      <c r="D104" s="8">
        <f>DSUM(janeiro,5,_cod9_5)</f>
        <v>0</v>
      </c>
      <c r="E104" s="8">
        <f>DSUM(fevereiro,5,_cod9_5)</f>
        <v>0</v>
      </c>
      <c r="F104" s="8">
        <f>DSUM(marco,5,_cod9_5)</f>
        <v>0</v>
      </c>
      <c r="G104" s="8">
        <f>DSUM(abril,5,_cod9_5)</f>
        <v>0</v>
      </c>
      <c r="H104" s="8">
        <f>DSUM(maio,5,_cod9_5)</f>
        <v>0</v>
      </c>
      <c r="I104" s="8">
        <f>DSUM(junho,5,_cod9_5)</f>
        <v>0</v>
      </c>
      <c r="J104" s="8">
        <f>DSUM(julho,5,_cod9_5)</f>
        <v>0</v>
      </c>
      <c r="K104" s="8">
        <f>DSUM(agosto,5,_cod9_5)</f>
        <v>0</v>
      </c>
      <c r="L104" s="8">
        <f>DSUM(setembro,5,_cod9_5)</f>
        <v>0</v>
      </c>
      <c r="M104" s="8">
        <f>DSUM(outubro,5,_cod9_5)</f>
        <v>0</v>
      </c>
      <c r="N104" s="8">
        <f>DSUM(novembro,5,_cod9_5)</f>
        <v>0</v>
      </c>
      <c r="O104" s="8">
        <f>DSUM(dezembro,5,_cod9_5)</f>
        <v>0</v>
      </c>
      <c r="P104" s="8">
        <f t="shared" si="17"/>
        <v>0</v>
      </c>
    </row>
    <row r="105" spans="2:16" ht="12.2" customHeight="1" x14ac:dyDescent="0.2">
      <c r="B105" s="2" t="s">
        <v>111</v>
      </c>
      <c r="C105" s="2"/>
      <c r="D105" s="8">
        <f>DSUM(janeiro,5,_cod9_6)</f>
        <v>0</v>
      </c>
      <c r="E105" s="8">
        <f>DSUM(fevereiro,5,_cod9_6)</f>
        <v>0</v>
      </c>
      <c r="F105" s="8">
        <f>DSUM(marco,5,_cod9_6)</f>
        <v>0</v>
      </c>
      <c r="G105" s="8">
        <f>DSUM(abril,5,_cod9_6)</f>
        <v>0</v>
      </c>
      <c r="H105" s="8">
        <f>DSUM(maio,5,_cod9_6)</f>
        <v>0</v>
      </c>
      <c r="I105" s="8">
        <f>DSUM(junho,5,_cod9_6)</f>
        <v>0</v>
      </c>
      <c r="J105" s="8">
        <f>DSUM(julho,5,_cod9_6)</f>
        <v>0</v>
      </c>
      <c r="K105" s="8">
        <f>DSUM(agosto,5,_cod9_6)</f>
        <v>0</v>
      </c>
      <c r="L105" s="8">
        <f>DSUM(setembro,5,_cod9_6)</f>
        <v>0</v>
      </c>
      <c r="M105" s="8">
        <f>DSUM(outubro,5,_cod9_6)</f>
        <v>0</v>
      </c>
      <c r="N105" s="8">
        <f>DSUM(novembro,5,_cod9_6)</f>
        <v>0</v>
      </c>
      <c r="O105" s="8">
        <f>DSUM(dezembro,5,_cod9_6)</f>
        <v>0</v>
      </c>
      <c r="P105" s="8">
        <f t="shared" si="17"/>
        <v>0</v>
      </c>
    </row>
    <row r="106" spans="2:16" ht="12.2" customHeight="1" x14ac:dyDescent="0.2">
      <c r="B106" s="2" t="s">
        <v>112</v>
      </c>
      <c r="C106" s="2"/>
      <c r="D106" s="8">
        <f>DSUM(janeiro,5,_cod9_7)</f>
        <v>0</v>
      </c>
      <c r="E106" s="8">
        <f>DSUM(fevereiro,5,_cod9_7)</f>
        <v>0</v>
      </c>
      <c r="F106" s="8">
        <f>DSUM(marco,5,_cod9_7)</f>
        <v>0</v>
      </c>
      <c r="G106" s="8">
        <f>DSUM(abril,5,_cod9_7)</f>
        <v>0</v>
      </c>
      <c r="H106" s="8">
        <f>DSUM(maio,5,_cod9_7)</f>
        <v>0</v>
      </c>
      <c r="I106" s="8">
        <f>DSUM(junho,5,_cod9_7)</f>
        <v>0</v>
      </c>
      <c r="J106" s="8">
        <f>DSUM(julho,5,_cod9_7)</f>
        <v>0</v>
      </c>
      <c r="K106" s="8">
        <f>DSUM(agosto,5,_cod9_7)</f>
        <v>0</v>
      </c>
      <c r="L106" s="8">
        <f>DSUM(setembro,5,_cod9_7)</f>
        <v>0</v>
      </c>
      <c r="M106" s="8">
        <f>DSUM(outubro,5,_cod9_7)</f>
        <v>0</v>
      </c>
      <c r="N106" s="8">
        <f>DSUM(novembro,5,_cod9_7)</f>
        <v>0</v>
      </c>
      <c r="O106" s="8">
        <f>DSUM(dezembro,5,_cod9_7)</f>
        <v>0</v>
      </c>
      <c r="P106" s="8">
        <f t="shared" si="17"/>
        <v>0</v>
      </c>
    </row>
    <row r="107" spans="2:16" ht="12.2" customHeight="1" x14ac:dyDescent="0.2">
      <c r="B107" s="2" t="s">
        <v>113</v>
      </c>
      <c r="C107" s="2"/>
      <c r="D107" s="8">
        <f>DSUM(janeiro,5,_cod9_8)</f>
        <v>0</v>
      </c>
      <c r="E107" s="8">
        <f>DSUM(fevereiro,5,_cod9_8)</f>
        <v>0</v>
      </c>
      <c r="F107" s="8">
        <f>DSUM(marco,5,_cod9_8)</f>
        <v>0</v>
      </c>
      <c r="G107" s="8">
        <f>DSUM(abril,5,_cod9_8)</f>
        <v>0</v>
      </c>
      <c r="H107" s="8">
        <f>DSUM(maio,5,_cod9_8)</f>
        <v>0</v>
      </c>
      <c r="I107" s="8">
        <f>DSUM(junho,5,_cod9_8)</f>
        <v>0</v>
      </c>
      <c r="J107" s="8">
        <f>DSUM(julho,5,_cod9_8)</f>
        <v>0</v>
      </c>
      <c r="K107" s="8">
        <f>DSUM(agosto,5,_cod9_8)</f>
        <v>0</v>
      </c>
      <c r="L107" s="8">
        <f>DSUM(setembro,5,_cod9_8)</f>
        <v>0</v>
      </c>
      <c r="M107" s="8">
        <f>DSUM(outubro,5,_cod9_8)</f>
        <v>0</v>
      </c>
      <c r="N107" s="8">
        <f>DSUM(novembro,5,_cod9_8)</f>
        <v>0</v>
      </c>
      <c r="O107" s="8">
        <f>DSUM(dezembro,5,_cod9_8)</f>
        <v>0</v>
      </c>
      <c r="P107" s="8">
        <f t="shared" si="17"/>
        <v>0</v>
      </c>
    </row>
    <row r="108" spans="2:16" ht="12.2" customHeight="1" x14ac:dyDescent="0.2">
      <c r="B108" s="2" t="s">
        <v>114</v>
      </c>
      <c r="C108" s="2"/>
      <c r="D108" s="8">
        <f>DSUM(janeiro,5,_cod9_9)</f>
        <v>0</v>
      </c>
      <c r="E108" s="8">
        <f>DSUM(fevereiro,5,_cod9_9)</f>
        <v>0</v>
      </c>
      <c r="F108" s="8">
        <f>DSUM(marco,5,_cod9_9)</f>
        <v>0</v>
      </c>
      <c r="G108" s="8">
        <f>DSUM(abril,5,_cod9_9)</f>
        <v>0</v>
      </c>
      <c r="H108" s="8">
        <f>DSUM(maio,5,_cod9_9)</f>
        <v>0</v>
      </c>
      <c r="I108" s="8">
        <f>DSUM(junho,5,_cod9_9)</f>
        <v>0</v>
      </c>
      <c r="J108" s="8">
        <f>DSUM(julho,5,_cod9_9)</f>
        <v>0</v>
      </c>
      <c r="K108" s="8">
        <f>DSUM(agosto,5,_cod9_9)</f>
        <v>0</v>
      </c>
      <c r="L108" s="8">
        <f>DSUM(setembro,5,_cod9_9)</f>
        <v>0</v>
      </c>
      <c r="M108" s="8">
        <f>DSUM(outubro,5,_cod9_9)</f>
        <v>0</v>
      </c>
      <c r="N108" s="8">
        <f>DSUM(novembro,5,_cod9_9)</f>
        <v>0</v>
      </c>
      <c r="O108" s="8">
        <f>DSUM(dezembro,5,_cod9_9)</f>
        <v>0</v>
      </c>
      <c r="P108" s="8">
        <f t="shared" si="17"/>
        <v>0</v>
      </c>
    </row>
    <row r="109" spans="2:16" ht="12.2" customHeight="1" x14ac:dyDescent="0.2">
      <c r="B109" s="2" t="s">
        <v>115</v>
      </c>
      <c r="C109" s="2"/>
      <c r="D109" s="8">
        <f>DSUM(janeiro,5,_cod9_10)</f>
        <v>0</v>
      </c>
      <c r="E109" s="8">
        <f>DSUM(fevereiro,5,_cod9_10)</f>
        <v>0</v>
      </c>
      <c r="F109" s="8">
        <f>DSUM(marco,5,_cod9_10)</f>
        <v>0</v>
      </c>
      <c r="G109" s="8">
        <f>DSUM(abril,5,_cod9_10)</f>
        <v>0</v>
      </c>
      <c r="H109" s="8">
        <f>DSUM(maio,5,_cod9_10)</f>
        <v>0</v>
      </c>
      <c r="I109" s="8">
        <f>DSUM(junho,5,_cod9_10)</f>
        <v>0</v>
      </c>
      <c r="J109" s="8">
        <f>DSUM(julho,5,_cod9_10)</f>
        <v>0</v>
      </c>
      <c r="K109" s="8">
        <f>DSUM(agosto,5,_cod9_10)</f>
        <v>0</v>
      </c>
      <c r="L109" s="8">
        <f>DSUM(setembro,5,_cod9_10)</f>
        <v>0</v>
      </c>
      <c r="M109" s="8">
        <f>DSUM(outubro,5,_cod9_10)</f>
        <v>0</v>
      </c>
      <c r="N109" s="8">
        <f>DSUM(novembro,5,_cod9_10)</f>
        <v>0</v>
      </c>
      <c r="O109" s="8">
        <f>DSUM(dezembro,5,_cod9_10)</f>
        <v>0</v>
      </c>
      <c r="P109" s="8">
        <f t="shared" si="17"/>
        <v>0</v>
      </c>
    </row>
    <row r="110" spans="2:16" ht="12.2" customHeight="1" x14ac:dyDescent="0.2">
      <c r="B110" s="2"/>
      <c r="C110" s="2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2:16" ht="12.2" customHeight="1" x14ac:dyDescent="0.2">
      <c r="B111" s="4">
        <v>10</v>
      </c>
      <c r="C111" s="5" t="s">
        <v>53</v>
      </c>
      <c r="D111" s="9">
        <f t="shared" ref="D111:P111" si="18">SUM(D112:D121)</f>
        <v>0</v>
      </c>
      <c r="E111" s="9">
        <f t="shared" si="18"/>
        <v>0</v>
      </c>
      <c r="F111" s="9">
        <f t="shared" si="18"/>
        <v>0</v>
      </c>
      <c r="G111" s="9">
        <f t="shared" si="18"/>
        <v>0</v>
      </c>
      <c r="H111" s="9">
        <f t="shared" si="18"/>
        <v>0</v>
      </c>
      <c r="I111" s="9">
        <f t="shared" si="18"/>
        <v>0</v>
      </c>
      <c r="J111" s="9">
        <f t="shared" si="18"/>
        <v>0</v>
      </c>
      <c r="K111" s="9">
        <f t="shared" si="18"/>
        <v>0</v>
      </c>
      <c r="L111" s="9">
        <f t="shared" si="18"/>
        <v>0</v>
      </c>
      <c r="M111" s="9">
        <f t="shared" si="18"/>
        <v>0</v>
      </c>
      <c r="N111" s="9">
        <f t="shared" si="18"/>
        <v>0</v>
      </c>
      <c r="O111" s="9">
        <f t="shared" si="18"/>
        <v>0</v>
      </c>
      <c r="P111" s="9">
        <f t="shared" si="18"/>
        <v>0</v>
      </c>
    </row>
    <row r="112" spans="2:16" ht="12.2" customHeight="1" x14ac:dyDescent="0.2">
      <c r="B112" s="2" t="s">
        <v>116</v>
      </c>
      <c r="C112" s="2" t="s">
        <v>66</v>
      </c>
      <c r="D112" s="8">
        <f>DSUM(janeiro,5,_cod10_1)</f>
        <v>0</v>
      </c>
      <c r="E112" s="8">
        <f>DSUM(fevereiro,5,_cod10_1)</f>
        <v>0</v>
      </c>
      <c r="F112" s="8">
        <f>DSUM(marco,5,_cod10_1)</f>
        <v>0</v>
      </c>
      <c r="G112" s="8">
        <f>DSUM(abril,5,_cod10_1)</f>
        <v>0</v>
      </c>
      <c r="H112" s="8">
        <f>DSUM(maio,5,_cod10_1)</f>
        <v>0</v>
      </c>
      <c r="I112" s="8">
        <f>DSUM(junho,5,_cod10_1)</f>
        <v>0</v>
      </c>
      <c r="J112" s="8">
        <f>DSUM(julho,5,_cod10_1)</f>
        <v>0</v>
      </c>
      <c r="K112" s="8">
        <f>DSUM(agosto,5,_cod10_1)</f>
        <v>0</v>
      </c>
      <c r="L112" s="8">
        <f>DSUM(setembro,5,_cod10_1)</f>
        <v>0</v>
      </c>
      <c r="M112" s="8">
        <f>DSUM(outubro,5,_cod10_1)</f>
        <v>0</v>
      </c>
      <c r="N112" s="8">
        <f>DSUM(novembro,5,_cod10_1)</f>
        <v>0</v>
      </c>
      <c r="O112" s="8">
        <f>DSUM(dezembro,5,_cod10_1)</f>
        <v>0</v>
      </c>
      <c r="P112" s="8">
        <f t="shared" ref="P112:P121" si="19">SUM(D112:O112)</f>
        <v>0</v>
      </c>
    </row>
    <row r="113" spans="2:16" ht="12.2" customHeight="1" x14ac:dyDescent="0.2">
      <c r="B113" s="2" t="s">
        <v>117</v>
      </c>
      <c r="C113" s="2"/>
      <c r="D113" s="8">
        <f>DSUM(janeiro,5,_cod10_2)</f>
        <v>0</v>
      </c>
      <c r="E113" s="8">
        <f>DSUM(fevereiro,5,_cod10_2)</f>
        <v>0</v>
      </c>
      <c r="F113" s="8">
        <f>DSUM(marco,5,_cod10_2)</f>
        <v>0</v>
      </c>
      <c r="G113" s="8">
        <f>DSUM(abril,5,_cod10_2)</f>
        <v>0</v>
      </c>
      <c r="H113" s="8">
        <f>DSUM(maio,5,_cod10_2)</f>
        <v>0</v>
      </c>
      <c r="I113" s="8">
        <f>DSUM(junho,5,_cod10_2)</f>
        <v>0</v>
      </c>
      <c r="J113" s="8">
        <f>DSUM(julho,5,_cod10_2)</f>
        <v>0</v>
      </c>
      <c r="K113" s="8">
        <f>DSUM(agosto,5,_cod10_2)</f>
        <v>0</v>
      </c>
      <c r="L113" s="8">
        <f>DSUM(setembro,5,_cod10_2)</f>
        <v>0</v>
      </c>
      <c r="M113" s="8">
        <f>DSUM(outubro,5,_cod10_2)</f>
        <v>0</v>
      </c>
      <c r="N113" s="8">
        <f>DSUM(novembro,5,_cod10_2)</f>
        <v>0</v>
      </c>
      <c r="O113" s="8">
        <f>DSUM(dezembro,5,_cod10_2)</f>
        <v>0</v>
      </c>
      <c r="P113" s="8">
        <f t="shared" si="19"/>
        <v>0</v>
      </c>
    </row>
    <row r="114" spans="2:16" ht="12.2" customHeight="1" x14ac:dyDescent="0.2">
      <c r="B114" s="2" t="s">
        <v>118</v>
      </c>
      <c r="C114" s="2"/>
      <c r="D114" s="8">
        <f>DSUM(janeiro,5,_cod10_3)</f>
        <v>0</v>
      </c>
      <c r="E114" s="8">
        <f>DSUM(fevereiro,5,_cod10_3)</f>
        <v>0</v>
      </c>
      <c r="F114" s="8">
        <f>DSUM(marco,5,_cod10_3)</f>
        <v>0</v>
      </c>
      <c r="G114" s="8">
        <f>DSUM(abril,5,_cod10_3)</f>
        <v>0</v>
      </c>
      <c r="H114" s="8">
        <f>DSUM(maio,5,_cod10_3)</f>
        <v>0</v>
      </c>
      <c r="I114" s="8">
        <f>DSUM(junho,5,_cod10_3)</f>
        <v>0</v>
      </c>
      <c r="J114" s="8">
        <f>DSUM(julho,5,_cod10_3)</f>
        <v>0</v>
      </c>
      <c r="K114" s="8">
        <f>DSUM(agosto,5,_cod10_3)</f>
        <v>0</v>
      </c>
      <c r="L114" s="8">
        <f>DSUM(setembro,5,_cod10_3)</f>
        <v>0</v>
      </c>
      <c r="M114" s="8">
        <f>DSUM(outubro,5,_cod10_3)</f>
        <v>0</v>
      </c>
      <c r="N114" s="8">
        <f>DSUM(novembro,5,_cod10_3)</f>
        <v>0</v>
      </c>
      <c r="O114" s="8">
        <f>DSUM(dezembro,5,_cod10_3)</f>
        <v>0</v>
      </c>
      <c r="P114" s="8">
        <f t="shared" si="19"/>
        <v>0</v>
      </c>
    </row>
    <row r="115" spans="2:16" ht="12.2" customHeight="1" x14ac:dyDescent="0.2">
      <c r="B115" s="2" t="s">
        <v>119</v>
      </c>
      <c r="C115" s="2"/>
      <c r="D115" s="8">
        <f>DSUM(janeiro,5,_cod10_4)</f>
        <v>0</v>
      </c>
      <c r="E115" s="8">
        <f>DSUM(fevereiro,5,_cod10_4)</f>
        <v>0</v>
      </c>
      <c r="F115" s="8">
        <f>DSUM(marco,5,_cod10_4)</f>
        <v>0</v>
      </c>
      <c r="G115" s="8">
        <f>DSUM(abril,5,_cod10_4)</f>
        <v>0</v>
      </c>
      <c r="H115" s="8">
        <f>DSUM(maio,5,_cod10_4)</f>
        <v>0</v>
      </c>
      <c r="I115" s="8">
        <f>DSUM(junho,5,_cod10_4)</f>
        <v>0</v>
      </c>
      <c r="J115" s="8">
        <f>DSUM(julho,5,_cod10_4)</f>
        <v>0</v>
      </c>
      <c r="K115" s="8">
        <f>DSUM(agosto,5,_cod10_4)</f>
        <v>0</v>
      </c>
      <c r="L115" s="8">
        <f>DSUM(setembro,5,_cod10_4)</f>
        <v>0</v>
      </c>
      <c r="M115" s="8">
        <f>DSUM(outubro,5,_cod10_4)</f>
        <v>0</v>
      </c>
      <c r="N115" s="8">
        <f>DSUM(novembro,5,_cod10_4)</f>
        <v>0</v>
      </c>
      <c r="O115" s="8">
        <f>DSUM(dezembro,5,_cod10_4)</f>
        <v>0</v>
      </c>
      <c r="P115" s="8">
        <f t="shared" si="19"/>
        <v>0</v>
      </c>
    </row>
    <row r="116" spans="2:16" ht="12.2" customHeight="1" x14ac:dyDescent="0.2">
      <c r="B116" s="2" t="s">
        <v>120</v>
      </c>
      <c r="C116" s="2"/>
      <c r="D116" s="8">
        <f>DSUM(janeiro,5,_cod10_5)</f>
        <v>0</v>
      </c>
      <c r="E116" s="8">
        <f>DSUM(fevereiro,5,_cod10_5)</f>
        <v>0</v>
      </c>
      <c r="F116" s="8">
        <f>DSUM(marco,5,_cod10_5)</f>
        <v>0</v>
      </c>
      <c r="G116" s="8">
        <f>DSUM(abril,5,_cod10_5)</f>
        <v>0</v>
      </c>
      <c r="H116" s="8">
        <f>DSUM(maio,5,_cod10_5)</f>
        <v>0</v>
      </c>
      <c r="I116" s="8">
        <f>DSUM(junho,5,_cod10_5)</f>
        <v>0</v>
      </c>
      <c r="J116" s="8">
        <f>DSUM(julho,5,_cod10_5)</f>
        <v>0</v>
      </c>
      <c r="K116" s="8">
        <f>DSUM(agosto,5,_cod10_5)</f>
        <v>0</v>
      </c>
      <c r="L116" s="8">
        <f>DSUM(setembro,5,_cod10_5)</f>
        <v>0</v>
      </c>
      <c r="M116" s="8">
        <f>DSUM(outubro,5,_cod10_5)</f>
        <v>0</v>
      </c>
      <c r="N116" s="8">
        <f>DSUM(novembro,5,_cod10_5)</f>
        <v>0</v>
      </c>
      <c r="O116" s="8">
        <f>DSUM(dezembro,5,_cod10_5)</f>
        <v>0</v>
      </c>
      <c r="P116" s="8">
        <f t="shared" si="19"/>
        <v>0</v>
      </c>
    </row>
    <row r="117" spans="2:16" ht="12.2" customHeight="1" x14ac:dyDescent="0.2">
      <c r="B117" s="2" t="s">
        <v>121</v>
      </c>
      <c r="C117" s="2"/>
      <c r="D117" s="8">
        <f>DSUM(janeiro,5,_cod10_6)</f>
        <v>0</v>
      </c>
      <c r="E117" s="8">
        <f>DSUM(fevereiro,5,_cod10_6)</f>
        <v>0</v>
      </c>
      <c r="F117" s="8">
        <f>DSUM(marco,5,_cod10_6)</f>
        <v>0</v>
      </c>
      <c r="G117" s="8">
        <f>DSUM(abril,5,_cod10_6)</f>
        <v>0</v>
      </c>
      <c r="H117" s="8">
        <f>DSUM(maio,5,_cod10_6)</f>
        <v>0</v>
      </c>
      <c r="I117" s="8">
        <f>DSUM(junho,5,_cod10_6)</f>
        <v>0</v>
      </c>
      <c r="J117" s="8">
        <f>DSUM(julho,5,_cod10_6)</f>
        <v>0</v>
      </c>
      <c r="K117" s="8">
        <f>DSUM(agosto,5,_cod10_6)</f>
        <v>0</v>
      </c>
      <c r="L117" s="8">
        <f>DSUM(setembro,5,_cod10_6)</f>
        <v>0</v>
      </c>
      <c r="M117" s="8">
        <f>DSUM(outubro,5,_cod10_6)</f>
        <v>0</v>
      </c>
      <c r="N117" s="8">
        <f>DSUM(novembro,5,_cod10_6)</f>
        <v>0</v>
      </c>
      <c r="O117" s="8">
        <f>DSUM(dezembro,5,_cod10_6)</f>
        <v>0</v>
      </c>
      <c r="P117" s="8">
        <f t="shared" si="19"/>
        <v>0</v>
      </c>
    </row>
    <row r="118" spans="2:16" ht="12.2" customHeight="1" x14ac:dyDescent="0.2">
      <c r="B118" s="2" t="s">
        <v>122</v>
      </c>
      <c r="C118" s="2"/>
      <c r="D118" s="8">
        <f>DSUM(janeiro,5,_cod10_7)</f>
        <v>0</v>
      </c>
      <c r="E118" s="8">
        <f>DSUM(fevereiro,5,_cod10_7)</f>
        <v>0</v>
      </c>
      <c r="F118" s="8">
        <f>DSUM(marco,5,_cod10_7)</f>
        <v>0</v>
      </c>
      <c r="G118" s="8">
        <f>DSUM(abril,5,_cod10_7)</f>
        <v>0</v>
      </c>
      <c r="H118" s="8">
        <f>DSUM(maio,5,_cod10_7)</f>
        <v>0</v>
      </c>
      <c r="I118" s="8">
        <f>DSUM(junho,5,_cod10_7)</f>
        <v>0</v>
      </c>
      <c r="J118" s="8">
        <f>DSUM(julho,5,_cod10_7)</f>
        <v>0</v>
      </c>
      <c r="K118" s="8">
        <f>DSUM(agosto,5,_cod10_7)</f>
        <v>0</v>
      </c>
      <c r="L118" s="8">
        <f>DSUM(setembro,5,_cod10_7)</f>
        <v>0</v>
      </c>
      <c r="M118" s="8">
        <f>DSUM(outubro,5,_cod10_7)</f>
        <v>0</v>
      </c>
      <c r="N118" s="8">
        <f>DSUM(novembro,5,_cod10_7)</f>
        <v>0</v>
      </c>
      <c r="O118" s="8">
        <f>DSUM(dezembro,5,_cod10_7)</f>
        <v>0</v>
      </c>
      <c r="P118" s="8">
        <f t="shared" si="19"/>
        <v>0</v>
      </c>
    </row>
    <row r="119" spans="2:16" ht="12.2" customHeight="1" x14ac:dyDescent="0.2">
      <c r="B119" s="2" t="s">
        <v>123</v>
      </c>
      <c r="C119" s="2"/>
      <c r="D119" s="8">
        <f>DSUM(janeiro,5,_cod10_8)</f>
        <v>0</v>
      </c>
      <c r="E119" s="8">
        <f>DSUM(fevereiro,5,_cod10_8)</f>
        <v>0</v>
      </c>
      <c r="F119" s="8">
        <f>DSUM(marco,5,_cod10_8)</f>
        <v>0</v>
      </c>
      <c r="G119" s="8">
        <f>DSUM(abril,5,_cod10_8)</f>
        <v>0</v>
      </c>
      <c r="H119" s="8">
        <f>DSUM(maio,5,_cod10_8)</f>
        <v>0</v>
      </c>
      <c r="I119" s="8">
        <f>DSUM(junho,5,_cod10_8)</f>
        <v>0</v>
      </c>
      <c r="J119" s="8">
        <f>DSUM(julho,5,_cod10_8)</f>
        <v>0</v>
      </c>
      <c r="K119" s="8">
        <f>DSUM(agosto,5,_cod10_8)</f>
        <v>0</v>
      </c>
      <c r="L119" s="8">
        <f>DSUM(setembro,5,_cod10_8)</f>
        <v>0</v>
      </c>
      <c r="M119" s="8">
        <f>DSUM(outubro,5,_cod10_8)</f>
        <v>0</v>
      </c>
      <c r="N119" s="8">
        <f>DSUM(novembro,5,_cod10_8)</f>
        <v>0</v>
      </c>
      <c r="O119" s="8">
        <f>DSUM(dezembro,5,_cod10_8)</f>
        <v>0</v>
      </c>
      <c r="P119" s="8">
        <f t="shared" si="19"/>
        <v>0</v>
      </c>
    </row>
    <row r="120" spans="2:16" ht="12.2" customHeight="1" x14ac:dyDescent="0.2">
      <c r="B120" s="2" t="s">
        <v>124</v>
      </c>
      <c r="C120" s="2"/>
      <c r="D120" s="8">
        <f>DSUM(janeiro,5,_cod10_9)</f>
        <v>0</v>
      </c>
      <c r="E120" s="8">
        <f>DSUM(fevereiro,5,_cod10_9)</f>
        <v>0</v>
      </c>
      <c r="F120" s="8">
        <f>DSUM(marco,5,_cod10_9)</f>
        <v>0</v>
      </c>
      <c r="G120" s="8">
        <f>DSUM(abril,5,_cod10_9)</f>
        <v>0</v>
      </c>
      <c r="H120" s="8">
        <f>DSUM(maio,5,_cod10_9)</f>
        <v>0</v>
      </c>
      <c r="I120" s="8">
        <f>DSUM(junho,5,_cod10_9)</f>
        <v>0</v>
      </c>
      <c r="J120" s="8">
        <f>DSUM(julho,5,_cod10_9)</f>
        <v>0</v>
      </c>
      <c r="K120" s="8">
        <f>DSUM(agosto,5,_cod10_9)</f>
        <v>0</v>
      </c>
      <c r="L120" s="8">
        <f>DSUM(setembro,5,_cod10_9)</f>
        <v>0</v>
      </c>
      <c r="M120" s="8">
        <f>DSUM(outubro,5,_cod10_9)</f>
        <v>0</v>
      </c>
      <c r="N120" s="8">
        <f>DSUM(novembro,5,_cod10_9)</f>
        <v>0</v>
      </c>
      <c r="O120" s="8">
        <f>DSUM(dezembro,5,_cod10_9)</f>
        <v>0</v>
      </c>
      <c r="P120" s="8">
        <f t="shared" si="19"/>
        <v>0</v>
      </c>
    </row>
    <row r="121" spans="2:16" ht="12.2" customHeight="1" x14ac:dyDescent="0.2">
      <c r="B121" s="2" t="s">
        <v>125</v>
      </c>
      <c r="C121" s="2"/>
      <c r="D121" s="8">
        <f>DSUM(janeiro,5,_cod10_10)</f>
        <v>0</v>
      </c>
      <c r="E121" s="8">
        <f>DSUM(fevereiro,5,_cod10_10)</f>
        <v>0</v>
      </c>
      <c r="F121" s="8">
        <f>DSUM(marco,5,_cod10_10)</f>
        <v>0</v>
      </c>
      <c r="G121" s="8">
        <f>DSUM(abril,5,_cod10_10)</f>
        <v>0</v>
      </c>
      <c r="H121" s="8">
        <f>DSUM(maio,5,_cod10_10)</f>
        <v>0</v>
      </c>
      <c r="I121" s="8">
        <f>DSUM(junho,5,_cod10_10)</f>
        <v>0</v>
      </c>
      <c r="J121" s="8">
        <f>DSUM(julho,5,_cod10_10)</f>
        <v>0</v>
      </c>
      <c r="K121" s="8">
        <f>DSUM(agosto,5,_cod10_10)</f>
        <v>0</v>
      </c>
      <c r="L121" s="8">
        <f>DSUM(setembro,5,_cod10_10)</f>
        <v>0</v>
      </c>
      <c r="M121" s="8">
        <f>DSUM(outubro,5,_cod10_10)</f>
        <v>0</v>
      </c>
      <c r="N121" s="8">
        <f>DSUM(novembro,5,_cod10_10)</f>
        <v>0</v>
      </c>
      <c r="O121" s="8">
        <f>DSUM(dezembro,5,_cod10_10)</f>
        <v>0</v>
      </c>
      <c r="P121" s="8">
        <f t="shared" si="19"/>
        <v>0</v>
      </c>
    </row>
    <row r="122" spans="2:16" ht="12.2" customHeight="1" x14ac:dyDescent="0.2">
      <c r="B122" s="2"/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2:16" ht="12.2" customHeight="1" x14ac:dyDescent="0.2">
      <c r="B123" s="11"/>
      <c r="C123" s="2" t="s">
        <v>126</v>
      </c>
      <c r="D123" s="7">
        <f t="shared" ref="D123:P123" si="20">D3</f>
        <v>800</v>
      </c>
      <c r="E123" s="7">
        <f t="shared" si="20"/>
        <v>0</v>
      </c>
      <c r="F123" s="7">
        <f t="shared" si="20"/>
        <v>0</v>
      </c>
      <c r="G123" s="7">
        <f t="shared" si="20"/>
        <v>0</v>
      </c>
      <c r="H123" s="7">
        <f t="shared" si="20"/>
        <v>0</v>
      </c>
      <c r="I123" s="7">
        <f t="shared" si="20"/>
        <v>0</v>
      </c>
      <c r="J123" s="7">
        <f t="shared" si="20"/>
        <v>0</v>
      </c>
      <c r="K123" s="7">
        <f t="shared" si="20"/>
        <v>0</v>
      </c>
      <c r="L123" s="7">
        <f t="shared" si="20"/>
        <v>0</v>
      </c>
      <c r="M123" s="7">
        <f t="shared" si="20"/>
        <v>0</v>
      </c>
      <c r="N123" s="7">
        <f t="shared" si="20"/>
        <v>0</v>
      </c>
      <c r="O123" s="7">
        <f t="shared" si="20"/>
        <v>0</v>
      </c>
      <c r="P123" s="7">
        <f t="shared" si="20"/>
        <v>800</v>
      </c>
    </row>
    <row r="124" spans="2:16" ht="12.2" customHeight="1" x14ac:dyDescent="0.2">
      <c r="B124" s="11"/>
      <c r="C124" s="2" t="s">
        <v>127</v>
      </c>
      <c r="D124" s="7">
        <f t="shared" ref="D124:P124" si="21">D15+D27+D39+D51+D63+D75+D87+D99+D111</f>
        <v>0</v>
      </c>
      <c r="E124" s="7">
        <f t="shared" si="21"/>
        <v>0</v>
      </c>
      <c r="F124" s="7">
        <f t="shared" si="21"/>
        <v>0</v>
      </c>
      <c r="G124" s="7">
        <f t="shared" si="21"/>
        <v>0</v>
      </c>
      <c r="H124" s="7">
        <f t="shared" si="21"/>
        <v>0</v>
      </c>
      <c r="I124" s="7">
        <f t="shared" si="21"/>
        <v>0</v>
      </c>
      <c r="J124" s="7">
        <f t="shared" si="21"/>
        <v>0</v>
      </c>
      <c r="K124" s="7">
        <f t="shared" si="21"/>
        <v>0</v>
      </c>
      <c r="L124" s="7">
        <f t="shared" si="21"/>
        <v>0</v>
      </c>
      <c r="M124" s="7">
        <f t="shared" si="21"/>
        <v>0</v>
      </c>
      <c r="N124" s="7">
        <f t="shared" si="21"/>
        <v>0</v>
      </c>
      <c r="O124" s="7">
        <f t="shared" si="21"/>
        <v>0</v>
      </c>
      <c r="P124" s="7">
        <f t="shared" si="21"/>
        <v>0</v>
      </c>
    </row>
    <row r="125" spans="2:16" ht="12.2" customHeight="1" x14ac:dyDescent="0.2">
      <c r="B125" s="11"/>
      <c r="C125" s="2" t="s">
        <v>128</v>
      </c>
      <c r="D125" s="7">
        <f t="shared" ref="D125:P125" si="22">D123-D124</f>
        <v>800</v>
      </c>
      <c r="E125" s="7">
        <f t="shared" si="22"/>
        <v>0</v>
      </c>
      <c r="F125" s="7">
        <f t="shared" si="22"/>
        <v>0</v>
      </c>
      <c r="G125" s="7">
        <f t="shared" si="22"/>
        <v>0</v>
      </c>
      <c r="H125" s="7">
        <f t="shared" si="22"/>
        <v>0</v>
      </c>
      <c r="I125" s="7">
        <f t="shared" si="22"/>
        <v>0</v>
      </c>
      <c r="J125" s="7">
        <f t="shared" si="22"/>
        <v>0</v>
      </c>
      <c r="K125" s="7">
        <f t="shared" si="22"/>
        <v>0</v>
      </c>
      <c r="L125" s="7">
        <f t="shared" si="22"/>
        <v>0</v>
      </c>
      <c r="M125" s="7">
        <f t="shared" si="22"/>
        <v>0</v>
      </c>
      <c r="N125" s="7">
        <f t="shared" si="22"/>
        <v>0</v>
      </c>
      <c r="O125" s="7">
        <f t="shared" si="22"/>
        <v>0</v>
      </c>
      <c r="P125" s="7">
        <f t="shared" si="22"/>
        <v>800</v>
      </c>
    </row>
    <row r="127" spans="2:16" ht="14.45" customHeight="1" x14ac:dyDescent="0.2">
      <c r="D127" s="12"/>
      <c r="E127" s="12"/>
      <c r="F127" s="12"/>
      <c r="G127" s="12"/>
    </row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spans="5:14" ht="12.75" customHeight="1" x14ac:dyDescent="0.2"/>
    <row r="178" spans="5:14" ht="12.75" customHeight="1" x14ac:dyDescent="0.2"/>
    <row r="179" spans="5:14" ht="12.75" customHeight="1" x14ac:dyDescent="0.2"/>
    <row r="180" spans="5:14" ht="12.75" customHeight="1" x14ac:dyDescent="0.2"/>
    <row r="181" spans="5:14" ht="12.75" customHeight="1" x14ac:dyDescent="0.2"/>
    <row r="182" spans="5:14" ht="12.75" customHeight="1" x14ac:dyDescent="0.2"/>
    <row r="183" spans="5:14" ht="12.75" customHeight="1" x14ac:dyDescent="0.2"/>
    <row r="184" spans="5:14" ht="12.75" customHeight="1" x14ac:dyDescent="0.2"/>
    <row r="185" spans="5:14" ht="12.75" customHeight="1" x14ac:dyDescent="0.2"/>
    <row r="186" spans="5:14" ht="12.75" customHeight="1" x14ac:dyDescent="0.2"/>
    <row r="187" spans="5:14" ht="12.75" customHeight="1" x14ac:dyDescent="0.2"/>
    <row r="190" spans="5:14" ht="12.2" customHeight="1" x14ac:dyDescent="0.2">
      <c r="E190" s="1" t="s">
        <v>129</v>
      </c>
      <c r="F190" s="1" t="s">
        <v>129</v>
      </c>
      <c r="G190" s="1" t="s">
        <v>129</v>
      </c>
      <c r="H190" s="1" t="s">
        <v>129</v>
      </c>
      <c r="I190" s="1" t="s">
        <v>129</v>
      </c>
      <c r="J190" s="1" t="s">
        <v>129</v>
      </c>
      <c r="K190" s="1" t="s">
        <v>129</v>
      </c>
      <c r="L190" s="1" t="s">
        <v>129</v>
      </c>
      <c r="M190" s="1" t="s">
        <v>129</v>
      </c>
      <c r="N190" s="1" t="s">
        <v>129</v>
      </c>
    </row>
    <row r="191" spans="5:14" ht="12.2" customHeight="1" x14ac:dyDescent="0.2">
      <c r="E191" s="1" t="s">
        <v>15</v>
      </c>
      <c r="F191" s="1" t="s">
        <v>16</v>
      </c>
      <c r="G191" s="1" t="s">
        <v>17</v>
      </c>
      <c r="H191" s="1" t="s">
        <v>18</v>
      </c>
      <c r="I191" s="1" t="s">
        <v>19</v>
      </c>
      <c r="J191" s="1" t="s">
        <v>20</v>
      </c>
      <c r="K191" s="1" t="s">
        <v>21</v>
      </c>
      <c r="L191" s="1" t="s">
        <v>22</v>
      </c>
      <c r="M191" s="1" t="s">
        <v>23</v>
      </c>
      <c r="N191" s="1" t="s">
        <v>24</v>
      </c>
    </row>
    <row r="192" spans="5:14" ht="12.2" customHeight="1" x14ac:dyDescent="0.2">
      <c r="E192" s="1" t="s">
        <v>129</v>
      </c>
      <c r="F192" s="1" t="s">
        <v>129</v>
      </c>
      <c r="G192" s="1" t="s">
        <v>129</v>
      </c>
      <c r="H192" s="1" t="s">
        <v>129</v>
      </c>
      <c r="I192" s="1" t="s">
        <v>129</v>
      </c>
      <c r="J192" s="1" t="s">
        <v>129</v>
      </c>
      <c r="K192" s="1" t="s">
        <v>129</v>
      </c>
      <c r="L192" s="1" t="s">
        <v>129</v>
      </c>
      <c r="M192" s="1" t="s">
        <v>129</v>
      </c>
      <c r="N192" s="1" t="s">
        <v>129</v>
      </c>
    </row>
    <row r="193" spans="5:14" ht="12.2" customHeight="1" x14ac:dyDescent="0.2">
      <c r="E193" s="1" t="s">
        <v>26</v>
      </c>
      <c r="F193" s="1" t="s">
        <v>28</v>
      </c>
      <c r="G193" s="1" t="s">
        <v>30</v>
      </c>
      <c r="H193" s="1" t="s">
        <v>32</v>
      </c>
      <c r="I193" s="1" t="s">
        <v>34</v>
      </c>
      <c r="J193" s="1" t="s">
        <v>35</v>
      </c>
      <c r="K193" s="1" t="s">
        <v>36</v>
      </c>
      <c r="L193" s="1" t="s">
        <v>37</v>
      </c>
      <c r="M193" s="1" t="s">
        <v>38</v>
      </c>
      <c r="N193" s="1" t="s">
        <v>39</v>
      </c>
    </row>
    <row r="194" spans="5:14" ht="12.2" customHeight="1" x14ac:dyDescent="0.2">
      <c r="E194" s="1" t="s">
        <v>129</v>
      </c>
      <c r="F194" s="1" t="s">
        <v>129</v>
      </c>
      <c r="G194" s="1" t="s">
        <v>129</v>
      </c>
      <c r="H194" s="1" t="s">
        <v>129</v>
      </c>
      <c r="I194" s="1" t="s">
        <v>129</v>
      </c>
      <c r="J194" s="1" t="s">
        <v>129</v>
      </c>
      <c r="K194" s="1" t="s">
        <v>129</v>
      </c>
      <c r="L194" s="1" t="s">
        <v>129</v>
      </c>
      <c r="M194" s="1" t="s">
        <v>129</v>
      </c>
      <c r="N194" s="1" t="s">
        <v>129</v>
      </c>
    </row>
    <row r="195" spans="5:14" ht="12.2" customHeight="1" x14ac:dyDescent="0.2">
      <c r="E195" s="1" t="s">
        <v>41</v>
      </c>
      <c r="F195" s="1" t="s">
        <v>42</v>
      </c>
      <c r="G195" s="1" t="s">
        <v>43</v>
      </c>
      <c r="H195" s="1" t="s">
        <v>45</v>
      </c>
      <c r="I195" s="1" t="s">
        <v>47</v>
      </c>
      <c r="J195" s="1" t="s">
        <v>48</v>
      </c>
      <c r="K195" s="1" t="s">
        <v>49</v>
      </c>
      <c r="L195" s="1" t="s">
        <v>50</v>
      </c>
      <c r="M195" s="1" t="s">
        <v>51</v>
      </c>
      <c r="N195" s="1" t="s">
        <v>52</v>
      </c>
    </row>
    <row r="196" spans="5:14" ht="12.2" customHeight="1" x14ac:dyDescent="0.2">
      <c r="E196" s="1" t="s">
        <v>129</v>
      </c>
      <c r="F196" s="1" t="s">
        <v>129</v>
      </c>
      <c r="G196" s="1" t="s">
        <v>129</v>
      </c>
      <c r="H196" s="1" t="s">
        <v>129</v>
      </c>
      <c r="I196" s="1" t="s">
        <v>129</v>
      </c>
      <c r="J196" s="1" t="s">
        <v>129</v>
      </c>
      <c r="K196" s="1" t="s">
        <v>129</v>
      </c>
      <c r="L196" s="1" t="s">
        <v>129</v>
      </c>
      <c r="M196" s="1" t="s">
        <v>129</v>
      </c>
      <c r="N196" s="1" t="s">
        <v>129</v>
      </c>
    </row>
    <row r="197" spans="5:14" ht="12.2" customHeight="1" x14ac:dyDescent="0.2">
      <c r="E197" s="1" t="s">
        <v>54</v>
      </c>
      <c r="F197" s="1" t="s">
        <v>56</v>
      </c>
      <c r="G197" s="1" t="s">
        <v>57</v>
      </c>
      <c r="H197" s="1" t="s">
        <v>58</v>
      </c>
      <c r="I197" s="1" t="s">
        <v>59</v>
      </c>
      <c r="J197" s="1" t="s">
        <v>60</v>
      </c>
      <c r="K197" s="1" t="s">
        <v>61</v>
      </c>
      <c r="L197" s="1" t="s">
        <v>62</v>
      </c>
      <c r="M197" s="1" t="s">
        <v>63</v>
      </c>
      <c r="N197" s="1" t="s">
        <v>64</v>
      </c>
    </row>
    <row r="198" spans="5:14" ht="12.2" customHeight="1" x14ac:dyDescent="0.2">
      <c r="E198" s="1" t="s">
        <v>129</v>
      </c>
      <c r="F198" s="1" t="s">
        <v>129</v>
      </c>
      <c r="G198" s="1" t="s">
        <v>129</v>
      </c>
      <c r="H198" s="1" t="s">
        <v>129</v>
      </c>
      <c r="I198" s="1" t="s">
        <v>129</v>
      </c>
      <c r="J198" s="1" t="s">
        <v>129</v>
      </c>
      <c r="K198" s="1" t="s">
        <v>129</v>
      </c>
      <c r="L198" s="1" t="s">
        <v>129</v>
      </c>
      <c r="M198" s="1" t="s">
        <v>129</v>
      </c>
      <c r="N198" s="1" t="s">
        <v>129</v>
      </c>
    </row>
    <row r="199" spans="5:14" ht="12.2" customHeight="1" x14ac:dyDescent="0.2">
      <c r="E199" s="1" t="s">
        <v>65</v>
      </c>
      <c r="F199" s="1" t="s">
        <v>67</v>
      </c>
      <c r="G199" s="1" t="s">
        <v>68</v>
      </c>
      <c r="H199" s="1" t="s">
        <v>69</v>
      </c>
      <c r="I199" s="1" t="s">
        <v>70</v>
      </c>
      <c r="J199" s="1" t="s">
        <v>71</v>
      </c>
      <c r="K199" s="1" t="s">
        <v>72</v>
      </c>
      <c r="L199" s="1" t="s">
        <v>73</v>
      </c>
      <c r="M199" s="1" t="s">
        <v>74</v>
      </c>
      <c r="N199" s="1" t="s">
        <v>75</v>
      </c>
    </row>
    <row r="200" spans="5:14" ht="12.2" customHeight="1" x14ac:dyDescent="0.2">
      <c r="E200" s="1" t="s">
        <v>129</v>
      </c>
      <c r="F200" s="1" t="s">
        <v>129</v>
      </c>
      <c r="G200" s="1" t="s">
        <v>129</v>
      </c>
      <c r="H200" s="1" t="s">
        <v>129</v>
      </c>
      <c r="I200" s="1" t="s">
        <v>129</v>
      </c>
      <c r="J200" s="1" t="s">
        <v>129</v>
      </c>
      <c r="K200" s="1" t="s">
        <v>129</v>
      </c>
      <c r="L200" s="1" t="s">
        <v>129</v>
      </c>
      <c r="M200" s="1" t="s">
        <v>129</v>
      </c>
      <c r="N200" s="1" t="s">
        <v>129</v>
      </c>
    </row>
    <row r="201" spans="5:14" ht="12.2" customHeight="1" x14ac:dyDescent="0.2">
      <c r="E201" s="1" t="s">
        <v>76</v>
      </c>
      <c r="F201" s="1" t="s">
        <v>77</v>
      </c>
      <c r="G201" s="1" t="s">
        <v>78</v>
      </c>
      <c r="H201" s="1" t="s">
        <v>79</v>
      </c>
      <c r="I201" s="1" t="s">
        <v>80</v>
      </c>
      <c r="J201" s="1" t="s">
        <v>81</v>
      </c>
      <c r="K201" s="1" t="s">
        <v>82</v>
      </c>
      <c r="L201" s="1" t="s">
        <v>83</v>
      </c>
      <c r="M201" s="1" t="s">
        <v>84</v>
      </c>
      <c r="N201" s="1" t="s">
        <v>85</v>
      </c>
    </row>
    <row r="202" spans="5:14" ht="12.2" customHeight="1" x14ac:dyDescent="0.2">
      <c r="E202" s="1" t="s">
        <v>129</v>
      </c>
      <c r="F202" s="1" t="s">
        <v>129</v>
      </c>
      <c r="G202" s="1" t="s">
        <v>129</v>
      </c>
      <c r="H202" s="1" t="s">
        <v>129</v>
      </c>
      <c r="I202" s="1" t="s">
        <v>129</v>
      </c>
      <c r="J202" s="1" t="s">
        <v>129</v>
      </c>
      <c r="K202" s="1" t="s">
        <v>129</v>
      </c>
      <c r="L202" s="1" t="s">
        <v>129</v>
      </c>
      <c r="M202" s="1" t="s">
        <v>129</v>
      </c>
      <c r="N202" s="1" t="s">
        <v>129</v>
      </c>
    </row>
    <row r="203" spans="5:14" ht="12.2" customHeight="1" x14ac:dyDescent="0.2">
      <c r="E203" s="1" t="s">
        <v>86</v>
      </c>
      <c r="F203" s="1" t="s">
        <v>87</v>
      </c>
      <c r="G203" s="1" t="s">
        <v>88</v>
      </c>
      <c r="H203" s="1" t="s">
        <v>89</v>
      </c>
      <c r="I203" s="1" t="s">
        <v>90</v>
      </c>
      <c r="J203" s="1" t="s">
        <v>91</v>
      </c>
      <c r="K203" s="1" t="s">
        <v>92</v>
      </c>
      <c r="L203" s="1" t="s">
        <v>93</v>
      </c>
      <c r="M203" s="1" t="s">
        <v>94</v>
      </c>
      <c r="N203" s="1" t="s">
        <v>95</v>
      </c>
    </row>
    <row r="204" spans="5:14" ht="12.2" customHeight="1" x14ac:dyDescent="0.2">
      <c r="E204" s="1" t="s">
        <v>129</v>
      </c>
      <c r="F204" s="1" t="s">
        <v>129</v>
      </c>
      <c r="G204" s="1" t="s">
        <v>129</v>
      </c>
      <c r="H204" s="1" t="s">
        <v>129</v>
      </c>
      <c r="I204" s="1" t="s">
        <v>129</v>
      </c>
      <c r="J204" s="1" t="s">
        <v>129</v>
      </c>
      <c r="K204" s="1" t="s">
        <v>129</v>
      </c>
      <c r="L204" s="1" t="s">
        <v>129</v>
      </c>
      <c r="M204" s="1" t="s">
        <v>129</v>
      </c>
      <c r="N204" s="1" t="s">
        <v>129</v>
      </c>
    </row>
    <row r="205" spans="5:14" ht="12.2" customHeight="1" x14ac:dyDescent="0.2">
      <c r="E205" s="1" t="s">
        <v>96</v>
      </c>
      <c r="F205" s="1" t="s">
        <v>97</v>
      </c>
      <c r="G205" s="1" t="s">
        <v>98</v>
      </c>
      <c r="H205" s="1" t="s">
        <v>99</v>
      </c>
      <c r="I205" s="1" t="s">
        <v>100</v>
      </c>
      <c r="J205" s="1" t="s">
        <v>101</v>
      </c>
      <c r="K205" s="1" t="s">
        <v>102</v>
      </c>
      <c r="L205" s="1" t="s">
        <v>103</v>
      </c>
      <c r="M205" s="1" t="s">
        <v>104</v>
      </c>
      <c r="N205" s="1" t="s">
        <v>105</v>
      </c>
    </row>
    <row r="206" spans="5:14" ht="12.2" customHeight="1" x14ac:dyDescent="0.2">
      <c r="E206" s="1" t="s">
        <v>129</v>
      </c>
      <c r="F206" s="1" t="s">
        <v>129</v>
      </c>
      <c r="G206" s="1" t="s">
        <v>129</v>
      </c>
      <c r="H206" s="1" t="s">
        <v>129</v>
      </c>
      <c r="I206" s="1" t="s">
        <v>129</v>
      </c>
      <c r="J206" s="1" t="s">
        <v>129</v>
      </c>
      <c r="K206" s="1" t="s">
        <v>129</v>
      </c>
      <c r="L206" s="1" t="s">
        <v>129</v>
      </c>
      <c r="M206" s="1" t="s">
        <v>129</v>
      </c>
      <c r="N206" s="1" t="s">
        <v>129</v>
      </c>
    </row>
    <row r="207" spans="5:14" ht="12.2" customHeight="1" x14ac:dyDescent="0.2">
      <c r="E207" s="1" t="s">
        <v>106</v>
      </c>
      <c r="F207" s="1" t="s">
        <v>107</v>
      </c>
      <c r="G207" s="1" t="s">
        <v>108</v>
      </c>
      <c r="H207" s="1" t="s">
        <v>109</v>
      </c>
      <c r="I207" s="1" t="s">
        <v>110</v>
      </c>
      <c r="J207" s="1" t="s">
        <v>111</v>
      </c>
      <c r="K207" s="1" t="s">
        <v>112</v>
      </c>
      <c r="L207" s="1" t="s">
        <v>113</v>
      </c>
      <c r="M207" s="1" t="s">
        <v>114</v>
      </c>
      <c r="N207" s="1" t="s">
        <v>115</v>
      </c>
    </row>
    <row r="208" spans="5:14" ht="12.2" customHeight="1" x14ac:dyDescent="0.2">
      <c r="E208" s="1" t="s">
        <v>129</v>
      </c>
      <c r="F208" s="1" t="s">
        <v>129</v>
      </c>
      <c r="G208" s="1" t="s">
        <v>129</v>
      </c>
      <c r="H208" s="1" t="s">
        <v>129</v>
      </c>
      <c r="I208" s="1" t="s">
        <v>129</v>
      </c>
      <c r="J208" s="1" t="s">
        <v>129</v>
      </c>
      <c r="K208" s="1" t="s">
        <v>129</v>
      </c>
      <c r="L208" s="1" t="s">
        <v>129</v>
      </c>
      <c r="M208" s="1" t="s">
        <v>129</v>
      </c>
      <c r="N208" s="1" t="s">
        <v>129</v>
      </c>
    </row>
    <row r="209" spans="5:14" ht="12.2" customHeight="1" x14ac:dyDescent="0.2">
      <c r="E209" s="1" t="s">
        <v>116</v>
      </c>
      <c r="F209" s="1" t="s">
        <v>117</v>
      </c>
      <c r="G209" s="1" t="s">
        <v>118</v>
      </c>
      <c r="H209" s="1" t="s">
        <v>119</v>
      </c>
      <c r="I209" s="1" t="s">
        <v>120</v>
      </c>
      <c r="J209" s="1" t="s">
        <v>121</v>
      </c>
      <c r="K209" s="1" t="s">
        <v>122</v>
      </c>
      <c r="L209" s="1" t="s">
        <v>123</v>
      </c>
      <c r="M209" s="1" t="s">
        <v>124</v>
      </c>
      <c r="N209" s="1" t="s">
        <v>125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>
      <selection activeCell="C24" sqref="C24"/>
    </sheetView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2"/>
  <sheetViews>
    <sheetView tabSelected="1" workbookViewId="0">
      <selection activeCell="C15" sqref="C15"/>
    </sheetView>
  </sheetViews>
  <sheetFormatPr defaultColWidth="9.28515625" defaultRowHeight="12.75" x14ac:dyDescent="0.2"/>
  <cols>
    <col min="1" max="1" width="10" style="1" customWidth="1"/>
    <col min="2" max="2" width="6.42578125" style="1" customWidth="1"/>
    <col min="3" max="3" width="52" style="1" customWidth="1"/>
    <col min="4" max="16384" width="9.28515625" style="1"/>
  </cols>
  <sheetData>
    <row r="1" spans="1:7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</row>
    <row r="2" spans="1:7" ht="12.2" customHeight="1" x14ac:dyDescent="0.2">
      <c r="A2" s="14">
        <v>42370</v>
      </c>
      <c r="B2" s="1" t="s">
        <v>15</v>
      </c>
      <c r="C2" s="1" t="s">
        <v>136</v>
      </c>
      <c r="D2" s="15">
        <v>800</v>
      </c>
      <c r="E2" s="15"/>
      <c r="F2" s="15">
        <f>D2-E2</f>
        <v>800</v>
      </c>
    </row>
    <row r="3" spans="1:7" ht="12.2" customHeight="1" x14ac:dyDescent="0.2">
      <c r="A3" s="14"/>
      <c r="D3" s="15"/>
      <c r="E3" s="15"/>
      <c r="F3" s="15">
        <f t="shared" ref="F3:F66" si="0">F2+D3-E3</f>
        <v>800</v>
      </c>
    </row>
    <row r="4" spans="1:7" ht="12.2" customHeight="1" x14ac:dyDescent="0.2">
      <c r="A4" s="14"/>
      <c r="D4" s="15"/>
      <c r="E4" s="15"/>
      <c r="F4" s="15">
        <f t="shared" si="0"/>
        <v>800</v>
      </c>
    </row>
    <row r="5" spans="1:7" ht="12.2" customHeight="1" x14ac:dyDescent="0.2">
      <c r="A5" s="14"/>
      <c r="D5" s="15"/>
      <c r="E5" s="15"/>
      <c r="F5" s="15">
        <f t="shared" si="0"/>
        <v>800</v>
      </c>
    </row>
    <row r="6" spans="1:7" ht="12.2" customHeight="1" x14ac:dyDescent="0.2">
      <c r="A6" s="14"/>
      <c r="D6" s="15"/>
      <c r="E6" s="15"/>
      <c r="F6" s="15">
        <f t="shared" si="0"/>
        <v>800</v>
      </c>
    </row>
    <row r="7" spans="1:7" ht="12.2" customHeight="1" x14ac:dyDescent="0.2">
      <c r="A7" s="14"/>
      <c r="D7" s="15"/>
      <c r="E7" s="15"/>
      <c r="F7" s="15">
        <f t="shared" si="0"/>
        <v>800</v>
      </c>
    </row>
    <row r="8" spans="1:7" ht="12.2" customHeight="1" x14ac:dyDescent="0.2">
      <c r="A8" s="14"/>
      <c r="D8" s="15"/>
      <c r="E8" s="15"/>
      <c r="F8" s="15">
        <f t="shared" si="0"/>
        <v>800</v>
      </c>
    </row>
    <row r="9" spans="1:7" ht="12.2" customHeight="1" x14ac:dyDescent="0.2">
      <c r="A9" s="14"/>
      <c r="D9" s="15"/>
      <c r="E9" s="15"/>
      <c r="F9" s="15">
        <f t="shared" si="0"/>
        <v>800</v>
      </c>
    </row>
    <row r="10" spans="1:7" ht="12.2" customHeight="1" x14ac:dyDescent="0.2">
      <c r="A10" s="14"/>
      <c r="D10" s="15"/>
      <c r="E10" s="15"/>
      <c r="F10" s="15">
        <f t="shared" si="0"/>
        <v>800</v>
      </c>
    </row>
    <row r="11" spans="1:7" ht="12.2" customHeight="1" x14ac:dyDescent="0.2">
      <c r="A11" s="14"/>
      <c r="D11" s="15"/>
      <c r="E11" s="15"/>
      <c r="F11" s="15">
        <f t="shared" si="0"/>
        <v>800</v>
      </c>
    </row>
    <row r="12" spans="1:7" ht="12.2" customHeight="1" x14ac:dyDescent="0.2">
      <c r="A12" s="14"/>
      <c r="D12" s="15"/>
      <c r="E12" s="15"/>
      <c r="F12" s="15">
        <f t="shared" si="0"/>
        <v>800</v>
      </c>
    </row>
    <row r="13" spans="1:7" ht="12.2" customHeight="1" x14ac:dyDescent="0.2">
      <c r="A13" s="14"/>
      <c r="D13" s="15"/>
      <c r="E13" s="15"/>
      <c r="F13" s="15">
        <f t="shared" si="0"/>
        <v>800</v>
      </c>
    </row>
    <row r="14" spans="1:7" ht="12.2" customHeight="1" x14ac:dyDescent="0.2">
      <c r="A14" s="14"/>
      <c r="D14" s="15"/>
      <c r="E14" s="15"/>
      <c r="F14" s="15">
        <f t="shared" si="0"/>
        <v>800</v>
      </c>
    </row>
    <row r="15" spans="1:7" ht="12.2" customHeight="1" x14ac:dyDescent="0.2">
      <c r="A15" s="14"/>
      <c r="D15" s="15"/>
      <c r="E15" s="15"/>
      <c r="F15" s="15">
        <f t="shared" si="0"/>
        <v>800</v>
      </c>
    </row>
    <row r="16" spans="1:7" ht="12.2" customHeight="1" x14ac:dyDescent="0.2">
      <c r="A16" s="14"/>
      <c r="D16" s="15"/>
      <c r="E16" s="15"/>
      <c r="F16" s="15">
        <f t="shared" si="0"/>
        <v>800</v>
      </c>
    </row>
    <row r="17" spans="1:6" ht="12.2" customHeight="1" x14ac:dyDescent="0.2">
      <c r="A17" s="14"/>
      <c r="D17" s="15"/>
      <c r="E17" s="15"/>
      <c r="F17" s="15">
        <f t="shared" si="0"/>
        <v>800</v>
      </c>
    </row>
    <row r="18" spans="1:6" ht="12.2" customHeight="1" x14ac:dyDescent="0.2">
      <c r="A18" s="14"/>
      <c r="D18" s="15"/>
      <c r="E18" s="15"/>
      <c r="F18" s="15">
        <f t="shared" si="0"/>
        <v>800</v>
      </c>
    </row>
    <row r="19" spans="1:6" ht="12.2" customHeight="1" x14ac:dyDescent="0.2">
      <c r="A19" s="14"/>
      <c r="D19" s="15"/>
      <c r="E19" s="15"/>
      <c r="F19" s="15">
        <f t="shared" si="0"/>
        <v>800</v>
      </c>
    </row>
    <row r="20" spans="1:6" ht="12.2" customHeight="1" x14ac:dyDescent="0.2">
      <c r="A20" s="14"/>
      <c r="D20" s="15"/>
      <c r="E20" s="15"/>
      <c r="F20" s="15">
        <f t="shared" si="0"/>
        <v>800</v>
      </c>
    </row>
    <row r="21" spans="1:6" ht="12.2" customHeight="1" x14ac:dyDescent="0.2">
      <c r="A21" s="14"/>
      <c r="D21" s="15"/>
      <c r="E21" s="15"/>
      <c r="F21" s="15">
        <f t="shared" si="0"/>
        <v>800</v>
      </c>
    </row>
    <row r="22" spans="1:6" ht="12.2" customHeight="1" x14ac:dyDescent="0.2">
      <c r="A22" s="14"/>
      <c r="D22" s="15"/>
      <c r="E22" s="15"/>
      <c r="F22" s="15">
        <f t="shared" si="0"/>
        <v>800</v>
      </c>
    </row>
    <row r="23" spans="1:6" ht="12.2" customHeight="1" x14ac:dyDescent="0.2">
      <c r="A23" s="14"/>
      <c r="D23" s="15"/>
      <c r="E23" s="15"/>
      <c r="F23" s="15">
        <f t="shared" si="0"/>
        <v>800</v>
      </c>
    </row>
    <row r="24" spans="1:6" ht="12.2" customHeight="1" x14ac:dyDescent="0.2">
      <c r="A24" s="14"/>
      <c r="D24" s="15"/>
      <c r="E24" s="15"/>
      <c r="F24" s="15">
        <f t="shared" si="0"/>
        <v>800</v>
      </c>
    </row>
    <row r="25" spans="1:6" ht="12.2" customHeight="1" x14ac:dyDescent="0.2">
      <c r="A25" s="14"/>
      <c r="D25" s="15"/>
      <c r="E25" s="15"/>
      <c r="F25" s="15">
        <f t="shared" si="0"/>
        <v>800</v>
      </c>
    </row>
    <row r="26" spans="1:6" ht="12.2" customHeight="1" x14ac:dyDescent="0.2">
      <c r="A26" s="14"/>
      <c r="D26" s="15"/>
      <c r="E26" s="15"/>
      <c r="F26" s="15">
        <f t="shared" si="0"/>
        <v>800</v>
      </c>
    </row>
    <row r="27" spans="1:6" ht="12.2" customHeight="1" x14ac:dyDescent="0.2">
      <c r="A27" s="14"/>
      <c r="D27" s="15"/>
      <c r="E27" s="15"/>
      <c r="F27" s="15">
        <f t="shared" si="0"/>
        <v>800</v>
      </c>
    </row>
    <row r="28" spans="1:6" ht="12.2" customHeight="1" x14ac:dyDescent="0.2">
      <c r="A28" s="14"/>
      <c r="D28" s="15"/>
      <c r="E28" s="15"/>
      <c r="F28" s="15">
        <f t="shared" si="0"/>
        <v>800</v>
      </c>
    </row>
    <row r="29" spans="1:6" ht="12.2" customHeight="1" x14ac:dyDescent="0.2">
      <c r="A29" s="14"/>
      <c r="D29" s="15"/>
      <c r="E29" s="15"/>
      <c r="F29" s="15">
        <f t="shared" si="0"/>
        <v>800</v>
      </c>
    </row>
    <row r="30" spans="1:6" ht="12.2" customHeight="1" x14ac:dyDescent="0.2">
      <c r="A30" s="14"/>
      <c r="D30" s="15"/>
      <c r="E30" s="15"/>
      <c r="F30" s="15">
        <f t="shared" si="0"/>
        <v>800</v>
      </c>
    </row>
    <row r="31" spans="1:6" ht="12.2" customHeight="1" x14ac:dyDescent="0.2">
      <c r="A31" s="14"/>
      <c r="D31" s="15"/>
      <c r="E31" s="15"/>
      <c r="F31" s="15">
        <f t="shared" si="0"/>
        <v>800</v>
      </c>
    </row>
    <row r="32" spans="1:6" ht="12.2" customHeight="1" x14ac:dyDescent="0.2">
      <c r="A32" s="14"/>
      <c r="D32" s="15"/>
      <c r="E32" s="15"/>
      <c r="F32" s="15">
        <f t="shared" si="0"/>
        <v>800</v>
      </c>
    </row>
    <row r="33" spans="1:6" ht="12.2" customHeight="1" x14ac:dyDescent="0.2">
      <c r="A33" s="14"/>
      <c r="D33" s="15"/>
      <c r="E33" s="15"/>
      <c r="F33" s="15">
        <f t="shared" si="0"/>
        <v>800</v>
      </c>
    </row>
    <row r="34" spans="1:6" ht="12.2" customHeight="1" x14ac:dyDescent="0.2">
      <c r="A34" s="14"/>
      <c r="D34" s="15"/>
      <c r="E34" s="15"/>
      <c r="F34" s="15">
        <f t="shared" si="0"/>
        <v>800</v>
      </c>
    </row>
    <row r="35" spans="1:6" ht="12.2" customHeight="1" x14ac:dyDescent="0.2">
      <c r="A35" s="14"/>
      <c r="D35" s="15"/>
      <c r="E35" s="15"/>
      <c r="F35" s="15">
        <f t="shared" si="0"/>
        <v>800</v>
      </c>
    </row>
    <row r="36" spans="1:6" ht="12.2" customHeight="1" x14ac:dyDescent="0.2">
      <c r="A36" s="14"/>
      <c r="D36" s="15"/>
      <c r="E36" s="15"/>
      <c r="F36" s="15">
        <f t="shared" si="0"/>
        <v>800</v>
      </c>
    </row>
    <row r="37" spans="1:6" ht="12.2" customHeight="1" x14ac:dyDescent="0.2">
      <c r="A37" s="14"/>
      <c r="D37" s="15"/>
      <c r="E37" s="15"/>
      <c r="F37" s="15">
        <f t="shared" si="0"/>
        <v>800</v>
      </c>
    </row>
    <row r="38" spans="1:6" ht="12.2" customHeight="1" x14ac:dyDescent="0.2">
      <c r="A38" s="14"/>
      <c r="D38" s="15"/>
      <c r="E38" s="15"/>
      <c r="F38" s="15">
        <f t="shared" si="0"/>
        <v>800</v>
      </c>
    </row>
    <row r="39" spans="1:6" ht="12.2" customHeight="1" x14ac:dyDescent="0.2">
      <c r="A39" s="14"/>
      <c r="D39" s="15"/>
      <c r="E39" s="15"/>
      <c r="F39" s="15">
        <f t="shared" si="0"/>
        <v>800</v>
      </c>
    </row>
    <row r="40" spans="1:6" ht="12.2" customHeight="1" x14ac:dyDescent="0.2">
      <c r="A40" s="14"/>
      <c r="D40" s="15"/>
      <c r="E40" s="15"/>
      <c r="F40" s="15">
        <f t="shared" si="0"/>
        <v>800</v>
      </c>
    </row>
    <row r="41" spans="1:6" ht="12.2" customHeight="1" x14ac:dyDescent="0.2">
      <c r="A41" s="14"/>
      <c r="D41" s="15"/>
      <c r="E41" s="15"/>
      <c r="F41" s="15">
        <f t="shared" si="0"/>
        <v>800</v>
      </c>
    </row>
    <row r="42" spans="1:6" ht="12.2" customHeight="1" x14ac:dyDescent="0.2">
      <c r="A42" s="14"/>
      <c r="D42" s="15"/>
      <c r="E42" s="15"/>
      <c r="F42" s="15">
        <f t="shared" si="0"/>
        <v>800</v>
      </c>
    </row>
    <row r="43" spans="1:6" ht="12.2" customHeight="1" x14ac:dyDescent="0.2">
      <c r="A43" s="14"/>
      <c r="D43" s="15"/>
      <c r="E43" s="15"/>
      <c r="F43" s="15">
        <f t="shared" si="0"/>
        <v>800</v>
      </c>
    </row>
    <row r="44" spans="1:6" ht="12.2" customHeight="1" x14ac:dyDescent="0.2">
      <c r="A44" s="14"/>
      <c r="D44" s="15"/>
      <c r="E44" s="15"/>
      <c r="F44" s="15">
        <f t="shared" si="0"/>
        <v>800</v>
      </c>
    </row>
    <row r="45" spans="1:6" ht="12.2" customHeight="1" x14ac:dyDescent="0.2">
      <c r="A45" s="14"/>
      <c r="D45" s="15"/>
      <c r="E45" s="15"/>
      <c r="F45" s="15">
        <f t="shared" si="0"/>
        <v>800</v>
      </c>
    </row>
    <row r="46" spans="1:6" ht="12.2" customHeight="1" x14ac:dyDescent="0.2">
      <c r="A46" s="14"/>
      <c r="D46" s="15"/>
      <c r="E46" s="15"/>
      <c r="F46" s="15">
        <f t="shared" si="0"/>
        <v>800</v>
      </c>
    </row>
    <row r="47" spans="1:6" ht="12.2" customHeight="1" x14ac:dyDescent="0.2">
      <c r="A47" s="14"/>
      <c r="D47" s="15"/>
      <c r="E47" s="15"/>
      <c r="F47" s="15">
        <f t="shared" si="0"/>
        <v>800</v>
      </c>
    </row>
    <row r="48" spans="1:6" ht="12.2" customHeight="1" x14ac:dyDescent="0.2">
      <c r="A48" s="14"/>
      <c r="D48" s="15"/>
      <c r="E48" s="15"/>
      <c r="F48" s="15">
        <f t="shared" si="0"/>
        <v>800</v>
      </c>
    </row>
    <row r="49" spans="1:6" ht="12.2" customHeight="1" x14ac:dyDescent="0.2">
      <c r="A49" s="14"/>
      <c r="D49" s="15"/>
      <c r="E49" s="15"/>
      <c r="F49" s="15">
        <f t="shared" si="0"/>
        <v>800</v>
      </c>
    </row>
    <row r="50" spans="1:6" ht="12.2" customHeight="1" x14ac:dyDescent="0.2">
      <c r="A50" s="14"/>
      <c r="D50" s="15"/>
      <c r="E50" s="15"/>
      <c r="F50" s="15">
        <f t="shared" si="0"/>
        <v>800</v>
      </c>
    </row>
    <row r="51" spans="1:6" ht="12.2" customHeight="1" x14ac:dyDescent="0.2">
      <c r="A51" s="14"/>
      <c r="D51" s="15"/>
      <c r="E51" s="15"/>
      <c r="F51" s="15">
        <f t="shared" si="0"/>
        <v>800</v>
      </c>
    </row>
    <row r="52" spans="1:6" ht="12.2" customHeight="1" x14ac:dyDescent="0.2">
      <c r="A52" s="14"/>
      <c r="D52" s="15"/>
      <c r="E52" s="15"/>
      <c r="F52" s="15">
        <f t="shared" si="0"/>
        <v>800</v>
      </c>
    </row>
    <row r="53" spans="1:6" ht="12.2" customHeight="1" x14ac:dyDescent="0.2">
      <c r="A53" s="14"/>
      <c r="D53" s="15"/>
      <c r="E53" s="15"/>
      <c r="F53" s="15">
        <f t="shared" si="0"/>
        <v>800</v>
      </c>
    </row>
    <row r="54" spans="1:6" ht="12.2" customHeight="1" x14ac:dyDescent="0.2">
      <c r="A54" s="14"/>
      <c r="D54" s="15"/>
      <c r="E54" s="15"/>
      <c r="F54" s="15">
        <f t="shared" si="0"/>
        <v>800</v>
      </c>
    </row>
    <row r="55" spans="1:6" ht="12.2" customHeight="1" x14ac:dyDescent="0.2">
      <c r="A55" s="14"/>
      <c r="D55" s="15"/>
      <c r="E55" s="15"/>
      <c r="F55" s="15">
        <f t="shared" si="0"/>
        <v>800</v>
      </c>
    </row>
    <row r="56" spans="1:6" ht="12.2" customHeight="1" x14ac:dyDescent="0.2">
      <c r="A56" s="14"/>
      <c r="D56" s="15"/>
      <c r="E56" s="15"/>
      <c r="F56" s="15">
        <f t="shared" si="0"/>
        <v>800</v>
      </c>
    </row>
    <row r="57" spans="1:6" ht="12.2" customHeight="1" x14ac:dyDescent="0.2">
      <c r="A57" s="14"/>
      <c r="D57" s="15"/>
      <c r="E57" s="15"/>
      <c r="F57" s="15">
        <f t="shared" si="0"/>
        <v>800</v>
      </c>
    </row>
    <row r="58" spans="1:6" ht="12.2" customHeight="1" x14ac:dyDescent="0.2">
      <c r="A58" s="14"/>
      <c r="D58" s="15"/>
      <c r="E58" s="15"/>
      <c r="F58" s="15">
        <f t="shared" si="0"/>
        <v>800</v>
      </c>
    </row>
    <row r="59" spans="1:6" ht="12.2" customHeight="1" x14ac:dyDescent="0.2">
      <c r="A59" s="14"/>
      <c r="D59" s="15"/>
      <c r="E59" s="15"/>
      <c r="F59" s="15">
        <f t="shared" si="0"/>
        <v>800</v>
      </c>
    </row>
    <row r="60" spans="1:6" ht="12.2" customHeight="1" x14ac:dyDescent="0.2">
      <c r="A60" s="14"/>
      <c r="D60" s="15"/>
      <c r="E60" s="15"/>
      <c r="F60" s="15">
        <f t="shared" si="0"/>
        <v>800</v>
      </c>
    </row>
    <row r="61" spans="1:6" ht="12.2" customHeight="1" x14ac:dyDescent="0.2">
      <c r="A61" s="14"/>
      <c r="D61" s="15"/>
      <c r="E61" s="15"/>
      <c r="F61" s="15">
        <f t="shared" si="0"/>
        <v>800</v>
      </c>
    </row>
    <row r="62" spans="1:6" ht="12.2" customHeight="1" x14ac:dyDescent="0.2">
      <c r="A62" s="14"/>
      <c r="D62" s="15"/>
      <c r="E62" s="15"/>
      <c r="F62" s="15">
        <f t="shared" si="0"/>
        <v>800</v>
      </c>
    </row>
    <row r="63" spans="1:6" ht="12.2" customHeight="1" x14ac:dyDescent="0.2">
      <c r="A63" s="14"/>
      <c r="D63" s="15"/>
      <c r="E63" s="15"/>
      <c r="F63" s="15">
        <f t="shared" si="0"/>
        <v>800</v>
      </c>
    </row>
    <row r="64" spans="1:6" ht="12.2" customHeight="1" x14ac:dyDescent="0.2">
      <c r="A64" s="14"/>
      <c r="D64" s="15"/>
      <c r="E64" s="15"/>
      <c r="F64" s="15">
        <f t="shared" si="0"/>
        <v>800</v>
      </c>
    </row>
    <row r="65" spans="1:6" ht="12.2" customHeight="1" x14ac:dyDescent="0.2">
      <c r="A65" s="14"/>
      <c r="D65" s="15"/>
      <c r="E65" s="15"/>
      <c r="F65" s="15">
        <f t="shared" si="0"/>
        <v>800</v>
      </c>
    </row>
    <row r="66" spans="1:6" ht="12.2" customHeight="1" x14ac:dyDescent="0.2">
      <c r="A66" s="14"/>
      <c r="D66" s="15"/>
      <c r="E66" s="15"/>
      <c r="F66" s="15">
        <f t="shared" si="0"/>
        <v>800</v>
      </c>
    </row>
    <row r="67" spans="1:6" ht="12.2" customHeight="1" x14ac:dyDescent="0.2">
      <c r="A67" s="14"/>
      <c r="D67" s="15"/>
      <c r="E67" s="15"/>
      <c r="F67" s="15">
        <f t="shared" ref="F67:F130" si="1">F66+D67-E67</f>
        <v>800</v>
      </c>
    </row>
    <row r="68" spans="1:6" ht="12.2" customHeight="1" x14ac:dyDescent="0.2">
      <c r="A68" s="14"/>
      <c r="D68" s="15"/>
      <c r="E68" s="15"/>
      <c r="F68" s="15">
        <f t="shared" si="1"/>
        <v>800</v>
      </c>
    </row>
    <row r="69" spans="1:6" ht="12.2" customHeight="1" x14ac:dyDescent="0.2">
      <c r="A69" s="14"/>
      <c r="D69" s="15"/>
      <c r="E69" s="15"/>
      <c r="F69" s="15">
        <f t="shared" si="1"/>
        <v>800</v>
      </c>
    </row>
    <row r="70" spans="1:6" ht="12.2" customHeight="1" x14ac:dyDescent="0.2">
      <c r="A70" s="14"/>
      <c r="D70" s="15"/>
      <c r="E70" s="15"/>
      <c r="F70" s="15">
        <f t="shared" si="1"/>
        <v>800</v>
      </c>
    </row>
    <row r="71" spans="1:6" ht="12.2" customHeight="1" x14ac:dyDescent="0.2">
      <c r="A71" s="14"/>
      <c r="D71" s="15"/>
      <c r="E71" s="15"/>
      <c r="F71" s="15">
        <f t="shared" si="1"/>
        <v>800</v>
      </c>
    </row>
    <row r="72" spans="1:6" ht="12.2" customHeight="1" x14ac:dyDescent="0.2">
      <c r="A72" s="14"/>
      <c r="D72" s="15"/>
      <c r="E72" s="15"/>
      <c r="F72" s="15">
        <f t="shared" si="1"/>
        <v>800</v>
      </c>
    </row>
    <row r="73" spans="1:6" ht="12.2" customHeight="1" x14ac:dyDescent="0.2">
      <c r="A73" s="14"/>
      <c r="D73" s="15"/>
      <c r="E73" s="15"/>
      <c r="F73" s="15">
        <f t="shared" si="1"/>
        <v>800</v>
      </c>
    </row>
    <row r="74" spans="1:6" ht="12.2" customHeight="1" x14ac:dyDescent="0.2">
      <c r="A74" s="14"/>
      <c r="D74" s="15"/>
      <c r="E74" s="15"/>
      <c r="F74" s="15">
        <f t="shared" si="1"/>
        <v>800</v>
      </c>
    </row>
    <row r="75" spans="1:6" ht="12.2" customHeight="1" x14ac:dyDescent="0.2">
      <c r="A75" s="14"/>
      <c r="D75" s="15"/>
      <c r="E75" s="15"/>
      <c r="F75" s="15">
        <f t="shared" si="1"/>
        <v>800</v>
      </c>
    </row>
    <row r="76" spans="1:6" ht="12.2" customHeight="1" x14ac:dyDescent="0.2">
      <c r="A76" s="14"/>
      <c r="D76" s="15"/>
      <c r="E76" s="15"/>
      <c r="F76" s="15">
        <f t="shared" si="1"/>
        <v>800</v>
      </c>
    </row>
    <row r="77" spans="1:6" ht="12.2" customHeight="1" x14ac:dyDescent="0.2">
      <c r="A77" s="14"/>
      <c r="D77" s="15"/>
      <c r="E77" s="15"/>
      <c r="F77" s="15">
        <f t="shared" si="1"/>
        <v>800</v>
      </c>
    </row>
    <row r="78" spans="1:6" ht="12.2" customHeight="1" x14ac:dyDescent="0.2">
      <c r="A78" s="14"/>
      <c r="D78" s="15"/>
      <c r="E78" s="15"/>
      <c r="F78" s="15">
        <f t="shared" si="1"/>
        <v>800</v>
      </c>
    </row>
    <row r="79" spans="1:6" ht="12.2" customHeight="1" x14ac:dyDescent="0.2">
      <c r="A79" s="14"/>
      <c r="D79" s="15"/>
      <c r="E79" s="15"/>
      <c r="F79" s="15">
        <f t="shared" si="1"/>
        <v>800</v>
      </c>
    </row>
    <row r="80" spans="1:6" ht="12.2" customHeight="1" x14ac:dyDescent="0.2">
      <c r="A80" s="14"/>
      <c r="D80" s="15"/>
      <c r="E80" s="15"/>
      <c r="F80" s="15">
        <f t="shared" si="1"/>
        <v>800</v>
      </c>
    </row>
    <row r="81" spans="1:6" ht="12.2" customHeight="1" x14ac:dyDescent="0.2">
      <c r="A81" s="14"/>
      <c r="D81" s="15"/>
      <c r="E81" s="15"/>
      <c r="F81" s="15">
        <f t="shared" si="1"/>
        <v>800</v>
      </c>
    </row>
    <row r="82" spans="1:6" ht="12.2" customHeight="1" x14ac:dyDescent="0.2">
      <c r="A82" s="14"/>
      <c r="D82" s="15"/>
      <c r="E82" s="15"/>
      <c r="F82" s="15">
        <f t="shared" si="1"/>
        <v>800</v>
      </c>
    </row>
    <row r="83" spans="1:6" ht="12.2" customHeight="1" x14ac:dyDescent="0.2">
      <c r="A83" s="14"/>
      <c r="D83" s="15"/>
      <c r="E83" s="15"/>
      <c r="F83" s="15">
        <f t="shared" si="1"/>
        <v>800</v>
      </c>
    </row>
    <row r="84" spans="1:6" ht="12.2" customHeight="1" x14ac:dyDescent="0.2">
      <c r="A84" s="14"/>
      <c r="D84" s="15"/>
      <c r="E84" s="15"/>
      <c r="F84" s="15">
        <f t="shared" si="1"/>
        <v>800</v>
      </c>
    </row>
    <row r="85" spans="1:6" ht="12.2" customHeight="1" x14ac:dyDescent="0.2">
      <c r="A85" s="14"/>
      <c r="D85" s="15"/>
      <c r="E85" s="15"/>
      <c r="F85" s="15">
        <f t="shared" si="1"/>
        <v>800</v>
      </c>
    </row>
    <row r="86" spans="1:6" ht="12.2" customHeight="1" x14ac:dyDescent="0.2">
      <c r="A86" s="14"/>
      <c r="D86" s="15"/>
      <c r="E86" s="15"/>
      <c r="F86" s="15">
        <f t="shared" si="1"/>
        <v>800</v>
      </c>
    </row>
    <row r="87" spans="1:6" ht="12.2" customHeight="1" x14ac:dyDescent="0.2">
      <c r="A87" s="14"/>
      <c r="D87" s="15"/>
      <c r="E87" s="15"/>
      <c r="F87" s="15">
        <f t="shared" si="1"/>
        <v>800</v>
      </c>
    </row>
    <row r="88" spans="1:6" ht="12.2" customHeight="1" x14ac:dyDescent="0.2">
      <c r="A88" s="14"/>
      <c r="D88" s="15"/>
      <c r="E88" s="15"/>
      <c r="F88" s="15">
        <f t="shared" si="1"/>
        <v>800</v>
      </c>
    </row>
    <row r="89" spans="1:6" ht="12.2" customHeight="1" x14ac:dyDescent="0.2">
      <c r="A89" s="14"/>
      <c r="D89" s="15"/>
      <c r="E89" s="15"/>
      <c r="F89" s="15">
        <f t="shared" si="1"/>
        <v>800</v>
      </c>
    </row>
    <row r="90" spans="1:6" ht="12.2" customHeight="1" x14ac:dyDescent="0.2">
      <c r="A90" s="14"/>
      <c r="D90" s="15"/>
      <c r="E90" s="15"/>
      <c r="F90" s="15">
        <f t="shared" si="1"/>
        <v>800</v>
      </c>
    </row>
    <row r="91" spans="1:6" ht="12.2" customHeight="1" x14ac:dyDescent="0.2">
      <c r="A91" s="14"/>
      <c r="D91" s="15"/>
      <c r="E91" s="15"/>
      <c r="F91" s="15">
        <f t="shared" si="1"/>
        <v>800</v>
      </c>
    </row>
    <row r="92" spans="1:6" ht="12.2" customHeight="1" x14ac:dyDescent="0.2">
      <c r="A92" s="14"/>
      <c r="D92" s="15"/>
      <c r="E92" s="15"/>
      <c r="F92" s="15">
        <f t="shared" si="1"/>
        <v>800</v>
      </c>
    </row>
    <row r="93" spans="1:6" ht="12.2" customHeight="1" x14ac:dyDescent="0.2">
      <c r="A93" s="14"/>
      <c r="D93" s="15"/>
      <c r="E93" s="15"/>
      <c r="F93" s="15">
        <f t="shared" si="1"/>
        <v>800</v>
      </c>
    </row>
    <row r="94" spans="1:6" ht="12.2" customHeight="1" x14ac:dyDescent="0.2">
      <c r="D94" s="15"/>
      <c r="E94" s="15"/>
      <c r="F94" s="15">
        <f t="shared" si="1"/>
        <v>800</v>
      </c>
    </row>
    <row r="95" spans="1:6" ht="12.2" customHeight="1" x14ac:dyDescent="0.2">
      <c r="D95" s="15"/>
      <c r="E95" s="15"/>
      <c r="F95" s="15">
        <f t="shared" si="1"/>
        <v>800</v>
      </c>
    </row>
    <row r="96" spans="1:6" ht="12.2" customHeight="1" x14ac:dyDescent="0.2">
      <c r="D96" s="15"/>
      <c r="E96" s="15"/>
      <c r="F96" s="15">
        <f t="shared" si="1"/>
        <v>800</v>
      </c>
    </row>
    <row r="97" spans="4:6" ht="12.2" customHeight="1" x14ac:dyDescent="0.2">
      <c r="D97" s="15"/>
      <c r="E97" s="15"/>
      <c r="F97" s="15">
        <f t="shared" si="1"/>
        <v>800</v>
      </c>
    </row>
    <row r="98" spans="4:6" ht="12.2" customHeight="1" x14ac:dyDescent="0.2">
      <c r="D98" s="15"/>
      <c r="E98" s="15"/>
      <c r="F98" s="15">
        <f t="shared" si="1"/>
        <v>800</v>
      </c>
    </row>
    <row r="99" spans="4:6" ht="12.2" customHeight="1" x14ac:dyDescent="0.2">
      <c r="D99" s="15"/>
      <c r="E99" s="15"/>
      <c r="F99" s="15">
        <f t="shared" si="1"/>
        <v>800</v>
      </c>
    </row>
    <row r="100" spans="4:6" ht="12.2" customHeight="1" x14ac:dyDescent="0.2">
      <c r="D100" s="15"/>
      <c r="E100" s="15"/>
      <c r="F100" s="15">
        <f t="shared" si="1"/>
        <v>800</v>
      </c>
    </row>
    <row r="101" spans="4:6" ht="12.2" customHeight="1" x14ac:dyDescent="0.2">
      <c r="D101" s="15"/>
      <c r="E101" s="15"/>
      <c r="F101" s="15">
        <f t="shared" si="1"/>
        <v>800</v>
      </c>
    </row>
    <row r="102" spans="4:6" ht="12.2" customHeight="1" x14ac:dyDescent="0.2">
      <c r="D102" s="15"/>
      <c r="F102" s="15">
        <f t="shared" si="1"/>
        <v>800</v>
      </c>
    </row>
    <row r="103" spans="4:6" ht="12.2" customHeight="1" x14ac:dyDescent="0.2">
      <c r="D103" s="15"/>
      <c r="F103" s="15">
        <f t="shared" si="1"/>
        <v>800</v>
      </c>
    </row>
    <row r="104" spans="4:6" ht="12.2" customHeight="1" x14ac:dyDescent="0.2">
      <c r="D104" s="15"/>
      <c r="F104" s="15">
        <f t="shared" si="1"/>
        <v>800</v>
      </c>
    </row>
    <row r="105" spans="4:6" ht="12.2" customHeight="1" x14ac:dyDescent="0.2">
      <c r="D105" s="15"/>
      <c r="F105" s="15">
        <f t="shared" si="1"/>
        <v>800</v>
      </c>
    </row>
    <row r="106" spans="4:6" ht="12.2" customHeight="1" x14ac:dyDescent="0.2">
      <c r="D106" s="15"/>
      <c r="F106" s="15">
        <f t="shared" si="1"/>
        <v>800</v>
      </c>
    </row>
    <row r="107" spans="4:6" ht="12.2" customHeight="1" x14ac:dyDescent="0.2">
      <c r="D107" s="15"/>
      <c r="F107" s="15">
        <f t="shared" si="1"/>
        <v>800</v>
      </c>
    </row>
    <row r="108" spans="4:6" ht="12.2" customHeight="1" x14ac:dyDescent="0.2">
      <c r="D108" s="15"/>
      <c r="F108" s="15">
        <f t="shared" si="1"/>
        <v>800</v>
      </c>
    </row>
    <row r="109" spans="4:6" ht="12.2" customHeight="1" x14ac:dyDescent="0.2">
      <c r="D109" s="15"/>
      <c r="F109" s="15">
        <f t="shared" si="1"/>
        <v>800</v>
      </c>
    </row>
    <row r="110" spans="4:6" ht="12.2" customHeight="1" x14ac:dyDescent="0.2">
      <c r="D110" s="15"/>
      <c r="F110" s="15">
        <f t="shared" si="1"/>
        <v>800</v>
      </c>
    </row>
    <row r="111" spans="4:6" ht="12.2" customHeight="1" x14ac:dyDescent="0.2">
      <c r="D111" s="15"/>
      <c r="F111" s="15">
        <f t="shared" si="1"/>
        <v>800</v>
      </c>
    </row>
    <row r="112" spans="4:6" ht="12.2" customHeight="1" x14ac:dyDescent="0.2">
      <c r="D112" s="15"/>
      <c r="F112" s="15">
        <f t="shared" si="1"/>
        <v>800</v>
      </c>
    </row>
    <row r="113" spans="4:6" ht="12.2" customHeight="1" x14ac:dyDescent="0.2">
      <c r="D113" s="15"/>
      <c r="F113" s="15">
        <f t="shared" si="1"/>
        <v>800</v>
      </c>
    </row>
    <row r="114" spans="4:6" ht="12.2" customHeight="1" x14ac:dyDescent="0.2">
      <c r="D114" s="15"/>
      <c r="F114" s="15">
        <f t="shared" si="1"/>
        <v>800</v>
      </c>
    </row>
    <row r="115" spans="4:6" ht="12.2" customHeight="1" x14ac:dyDescent="0.2">
      <c r="D115" s="15"/>
      <c r="F115" s="15">
        <f t="shared" si="1"/>
        <v>800</v>
      </c>
    </row>
    <row r="116" spans="4:6" ht="12.2" customHeight="1" x14ac:dyDescent="0.2">
      <c r="D116" s="15"/>
      <c r="F116" s="15">
        <f t="shared" si="1"/>
        <v>800</v>
      </c>
    </row>
    <row r="117" spans="4:6" ht="12.2" customHeight="1" x14ac:dyDescent="0.2">
      <c r="D117" s="15"/>
      <c r="F117" s="15">
        <f t="shared" si="1"/>
        <v>800</v>
      </c>
    </row>
    <row r="118" spans="4:6" ht="12.2" customHeight="1" x14ac:dyDescent="0.2">
      <c r="D118" s="15"/>
      <c r="F118" s="15">
        <f t="shared" si="1"/>
        <v>800</v>
      </c>
    </row>
    <row r="119" spans="4:6" ht="12.2" customHeight="1" x14ac:dyDescent="0.2">
      <c r="D119" s="15"/>
      <c r="F119" s="15">
        <f t="shared" si="1"/>
        <v>800</v>
      </c>
    </row>
    <row r="120" spans="4:6" ht="12.2" customHeight="1" x14ac:dyDescent="0.2">
      <c r="D120" s="15"/>
      <c r="F120" s="15">
        <f t="shared" si="1"/>
        <v>800</v>
      </c>
    </row>
    <row r="121" spans="4:6" ht="12.2" customHeight="1" x14ac:dyDescent="0.2">
      <c r="D121" s="15"/>
      <c r="F121" s="15">
        <f t="shared" si="1"/>
        <v>800</v>
      </c>
    </row>
    <row r="122" spans="4:6" ht="12.2" customHeight="1" x14ac:dyDescent="0.2">
      <c r="D122" s="15"/>
      <c r="F122" s="15">
        <f t="shared" si="1"/>
        <v>800</v>
      </c>
    </row>
    <row r="123" spans="4:6" ht="12.2" customHeight="1" x14ac:dyDescent="0.2">
      <c r="D123" s="15"/>
      <c r="F123" s="15">
        <f t="shared" si="1"/>
        <v>800</v>
      </c>
    </row>
    <row r="124" spans="4:6" ht="12.2" customHeight="1" x14ac:dyDescent="0.2">
      <c r="D124" s="15"/>
      <c r="F124" s="15">
        <f t="shared" si="1"/>
        <v>800</v>
      </c>
    </row>
    <row r="125" spans="4:6" ht="12.2" customHeight="1" x14ac:dyDescent="0.2">
      <c r="D125" s="15"/>
      <c r="F125" s="15">
        <f t="shared" si="1"/>
        <v>800</v>
      </c>
    </row>
    <row r="126" spans="4:6" ht="12.2" customHeight="1" x14ac:dyDescent="0.2">
      <c r="D126" s="15"/>
      <c r="F126" s="15">
        <f t="shared" si="1"/>
        <v>800</v>
      </c>
    </row>
    <row r="127" spans="4:6" ht="12.2" customHeight="1" x14ac:dyDescent="0.2">
      <c r="D127" s="15"/>
      <c r="F127" s="15">
        <f t="shared" si="1"/>
        <v>800</v>
      </c>
    </row>
    <row r="128" spans="4:6" ht="12.2" customHeight="1" x14ac:dyDescent="0.2">
      <c r="D128" s="15"/>
      <c r="F128" s="15">
        <f t="shared" si="1"/>
        <v>800</v>
      </c>
    </row>
    <row r="129" spans="4:6" ht="12.2" customHeight="1" x14ac:dyDescent="0.2">
      <c r="D129" s="15"/>
      <c r="F129" s="15">
        <f t="shared" si="1"/>
        <v>800</v>
      </c>
    </row>
    <row r="130" spans="4:6" ht="12.2" customHeight="1" x14ac:dyDescent="0.2">
      <c r="D130" s="15"/>
      <c r="F130" s="15">
        <f t="shared" si="1"/>
        <v>800</v>
      </c>
    </row>
    <row r="131" spans="4:6" ht="12.2" customHeight="1" x14ac:dyDescent="0.2">
      <c r="D131" s="15"/>
      <c r="F131" s="15">
        <f t="shared" ref="F131:F194" si="2">F130+D131-E131</f>
        <v>800</v>
      </c>
    </row>
    <row r="132" spans="4:6" ht="12.2" customHeight="1" x14ac:dyDescent="0.2">
      <c r="D132" s="15"/>
      <c r="F132" s="15">
        <f t="shared" si="2"/>
        <v>800</v>
      </c>
    </row>
    <row r="133" spans="4:6" ht="12.2" customHeight="1" x14ac:dyDescent="0.2">
      <c r="D133" s="15"/>
      <c r="F133" s="15">
        <f t="shared" si="2"/>
        <v>800</v>
      </c>
    </row>
    <row r="134" spans="4:6" ht="12.2" customHeight="1" x14ac:dyDescent="0.2">
      <c r="D134" s="15"/>
      <c r="F134" s="15">
        <f t="shared" si="2"/>
        <v>800</v>
      </c>
    </row>
    <row r="135" spans="4:6" ht="12.2" customHeight="1" x14ac:dyDescent="0.2">
      <c r="D135" s="15"/>
      <c r="F135" s="15">
        <f t="shared" si="2"/>
        <v>800</v>
      </c>
    </row>
    <row r="136" spans="4:6" ht="12.2" customHeight="1" x14ac:dyDescent="0.2">
      <c r="D136" s="15"/>
      <c r="F136" s="15">
        <f t="shared" si="2"/>
        <v>800</v>
      </c>
    </row>
    <row r="137" spans="4:6" ht="12.2" customHeight="1" x14ac:dyDescent="0.2">
      <c r="D137" s="15"/>
      <c r="F137" s="15">
        <f t="shared" si="2"/>
        <v>800</v>
      </c>
    </row>
    <row r="138" spans="4:6" ht="12.2" customHeight="1" x14ac:dyDescent="0.2">
      <c r="D138" s="15"/>
      <c r="F138" s="15">
        <f t="shared" si="2"/>
        <v>800</v>
      </c>
    </row>
    <row r="139" spans="4:6" ht="12.2" customHeight="1" x14ac:dyDescent="0.2">
      <c r="D139" s="15"/>
      <c r="F139" s="15">
        <f t="shared" si="2"/>
        <v>800</v>
      </c>
    </row>
    <row r="140" spans="4:6" ht="12.2" customHeight="1" x14ac:dyDescent="0.2">
      <c r="D140" s="15"/>
      <c r="F140" s="15">
        <f t="shared" si="2"/>
        <v>800</v>
      </c>
    </row>
    <row r="141" spans="4:6" ht="12.2" customHeight="1" x14ac:dyDescent="0.2">
      <c r="D141" s="15"/>
      <c r="F141" s="15">
        <f t="shared" si="2"/>
        <v>800</v>
      </c>
    </row>
    <row r="142" spans="4:6" ht="12.2" customHeight="1" x14ac:dyDescent="0.2">
      <c r="D142" s="15"/>
      <c r="F142" s="15">
        <f t="shared" si="2"/>
        <v>800</v>
      </c>
    </row>
    <row r="143" spans="4:6" ht="12.2" customHeight="1" x14ac:dyDescent="0.2">
      <c r="D143" s="15"/>
      <c r="F143" s="15">
        <f t="shared" si="2"/>
        <v>800</v>
      </c>
    </row>
    <row r="144" spans="4:6" ht="12.2" customHeight="1" x14ac:dyDescent="0.2">
      <c r="D144" s="15"/>
      <c r="F144" s="15">
        <f t="shared" si="2"/>
        <v>800</v>
      </c>
    </row>
    <row r="145" spans="4:6" ht="12.2" customHeight="1" x14ac:dyDescent="0.2">
      <c r="D145" s="15"/>
      <c r="F145" s="15">
        <f t="shared" si="2"/>
        <v>800</v>
      </c>
    </row>
    <row r="146" spans="4:6" ht="12.2" customHeight="1" x14ac:dyDescent="0.2">
      <c r="D146" s="15"/>
      <c r="F146" s="15">
        <f t="shared" si="2"/>
        <v>800</v>
      </c>
    </row>
    <row r="147" spans="4:6" ht="12.2" customHeight="1" x14ac:dyDescent="0.2">
      <c r="D147" s="15"/>
      <c r="F147" s="15">
        <f t="shared" si="2"/>
        <v>800</v>
      </c>
    </row>
    <row r="148" spans="4:6" ht="12.2" customHeight="1" x14ac:dyDescent="0.2">
      <c r="D148" s="15"/>
      <c r="F148" s="15">
        <f t="shared" si="2"/>
        <v>800</v>
      </c>
    </row>
    <row r="149" spans="4:6" ht="12.2" customHeight="1" x14ac:dyDescent="0.2">
      <c r="D149" s="15"/>
      <c r="F149" s="15">
        <f t="shared" si="2"/>
        <v>800</v>
      </c>
    </row>
    <row r="150" spans="4:6" ht="12.2" customHeight="1" x14ac:dyDescent="0.2">
      <c r="D150" s="15"/>
      <c r="F150" s="15">
        <f t="shared" si="2"/>
        <v>800</v>
      </c>
    </row>
    <row r="151" spans="4:6" ht="12.2" customHeight="1" x14ac:dyDescent="0.2">
      <c r="D151" s="15"/>
      <c r="F151" s="15">
        <f t="shared" si="2"/>
        <v>800</v>
      </c>
    </row>
    <row r="152" spans="4:6" ht="12.2" customHeight="1" x14ac:dyDescent="0.2">
      <c r="D152" s="15"/>
      <c r="F152" s="15">
        <f t="shared" si="2"/>
        <v>800</v>
      </c>
    </row>
    <row r="153" spans="4:6" ht="12.2" customHeight="1" x14ac:dyDescent="0.2">
      <c r="D153" s="15"/>
      <c r="F153" s="15">
        <f t="shared" si="2"/>
        <v>800</v>
      </c>
    </row>
    <row r="154" spans="4:6" ht="12.2" customHeight="1" x14ac:dyDescent="0.2">
      <c r="D154" s="15"/>
      <c r="F154" s="15">
        <f t="shared" si="2"/>
        <v>800</v>
      </c>
    </row>
    <row r="155" spans="4:6" ht="12.2" customHeight="1" x14ac:dyDescent="0.2">
      <c r="D155" s="15"/>
      <c r="F155" s="15">
        <f t="shared" si="2"/>
        <v>800</v>
      </c>
    </row>
    <row r="156" spans="4:6" ht="12.2" customHeight="1" x14ac:dyDescent="0.2">
      <c r="D156" s="15"/>
      <c r="F156" s="15">
        <f t="shared" si="2"/>
        <v>800</v>
      </c>
    </row>
    <row r="157" spans="4:6" ht="12.2" customHeight="1" x14ac:dyDescent="0.2">
      <c r="D157" s="15"/>
      <c r="F157" s="15">
        <f t="shared" si="2"/>
        <v>800</v>
      </c>
    </row>
    <row r="158" spans="4:6" ht="12.2" customHeight="1" x14ac:dyDescent="0.2">
      <c r="D158" s="15"/>
      <c r="F158" s="15">
        <f t="shared" si="2"/>
        <v>800</v>
      </c>
    </row>
    <row r="159" spans="4:6" ht="12.2" customHeight="1" x14ac:dyDescent="0.2">
      <c r="D159" s="15"/>
      <c r="F159" s="15">
        <f t="shared" si="2"/>
        <v>800</v>
      </c>
    </row>
    <row r="160" spans="4:6" ht="12.2" customHeight="1" x14ac:dyDescent="0.2">
      <c r="D160" s="15"/>
      <c r="F160" s="15">
        <f t="shared" si="2"/>
        <v>800</v>
      </c>
    </row>
    <row r="161" spans="4:6" ht="12.2" customHeight="1" x14ac:dyDescent="0.2">
      <c r="D161" s="15"/>
      <c r="F161" s="15">
        <f t="shared" si="2"/>
        <v>800</v>
      </c>
    </row>
    <row r="162" spans="4:6" ht="12.2" customHeight="1" x14ac:dyDescent="0.2">
      <c r="D162" s="15"/>
      <c r="F162" s="15">
        <f t="shared" si="2"/>
        <v>800</v>
      </c>
    </row>
    <row r="163" spans="4:6" ht="12.2" customHeight="1" x14ac:dyDescent="0.2">
      <c r="D163" s="15"/>
      <c r="F163" s="15">
        <f t="shared" si="2"/>
        <v>800</v>
      </c>
    </row>
    <row r="164" spans="4:6" ht="12.2" customHeight="1" x14ac:dyDescent="0.2">
      <c r="D164" s="15"/>
      <c r="F164" s="15">
        <f t="shared" si="2"/>
        <v>800</v>
      </c>
    </row>
    <row r="165" spans="4:6" ht="12.2" customHeight="1" x14ac:dyDescent="0.2">
      <c r="D165" s="15"/>
      <c r="F165" s="15">
        <f t="shared" si="2"/>
        <v>800</v>
      </c>
    </row>
    <row r="166" spans="4:6" ht="12.2" customHeight="1" x14ac:dyDescent="0.2">
      <c r="D166" s="15"/>
      <c r="F166" s="15">
        <f t="shared" si="2"/>
        <v>800</v>
      </c>
    </row>
    <row r="167" spans="4:6" ht="12.2" customHeight="1" x14ac:dyDescent="0.2">
      <c r="D167" s="15"/>
      <c r="F167" s="15">
        <f t="shared" si="2"/>
        <v>800</v>
      </c>
    </row>
    <row r="168" spans="4:6" ht="12.2" customHeight="1" x14ac:dyDescent="0.2">
      <c r="D168" s="15"/>
      <c r="F168" s="15">
        <f t="shared" si="2"/>
        <v>800</v>
      </c>
    </row>
    <row r="169" spans="4:6" ht="12.2" customHeight="1" x14ac:dyDescent="0.2">
      <c r="D169" s="15"/>
      <c r="F169" s="15">
        <f t="shared" si="2"/>
        <v>800</v>
      </c>
    </row>
    <row r="170" spans="4:6" ht="12.2" customHeight="1" x14ac:dyDescent="0.2">
      <c r="D170" s="15"/>
      <c r="F170" s="15">
        <f t="shared" si="2"/>
        <v>800</v>
      </c>
    </row>
    <row r="171" spans="4:6" ht="12.2" customHeight="1" x14ac:dyDescent="0.2">
      <c r="D171" s="15"/>
      <c r="F171" s="15">
        <f t="shared" si="2"/>
        <v>800</v>
      </c>
    </row>
    <row r="172" spans="4:6" ht="12.2" customHeight="1" x14ac:dyDescent="0.2">
      <c r="D172" s="15"/>
      <c r="F172" s="15">
        <f t="shared" si="2"/>
        <v>800</v>
      </c>
    </row>
    <row r="173" spans="4:6" ht="12.2" customHeight="1" x14ac:dyDescent="0.2">
      <c r="D173" s="15"/>
      <c r="F173" s="15">
        <f t="shared" si="2"/>
        <v>800</v>
      </c>
    </row>
    <row r="174" spans="4:6" ht="12.2" customHeight="1" x14ac:dyDescent="0.2">
      <c r="D174" s="15"/>
      <c r="F174" s="15">
        <f t="shared" si="2"/>
        <v>800</v>
      </c>
    </row>
    <row r="175" spans="4:6" ht="12.2" customHeight="1" x14ac:dyDescent="0.2">
      <c r="D175" s="15"/>
      <c r="F175" s="15">
        <f t="shared" si="2"/>
        <v>800</v>
      </c>
    </row>
    <row r="176" spans="4:6" ht="12.2" customHeight="1" x14ac:dyDescent="0.2">
      <c r="D176" s="15"/>
      <c r="F176" s="15">
        <f t="shared" si="2"/>
        <v>800</v>
      </c>
    </row>
    <row r="177" spans="4:6" ht="12.2" customHeight="1" x14ac:dyDescent="0.2">
      <c r="D177" s="15"/>
      <c r="F177" s="15">
        <f t="shared" si="2"/>
        <v>800</v>
      </c>
    </row>
    <row r="178" spans="4:6" ht="12.2" customHeight="1" x14ac:dyDescent="0.2">
      <c r="D178" s="15"/>
      <c r="F178" s="15">
        <f t="shared" si="2"/>
        <v>800</v>
      </c>
    </row>
    <row r="179" spans="4:6" ht="12.2" customHeight="1" x14ac:dyDescent="0.2">
      <c r="D179" s="15"/>
      <c r="F179" s="15">
        <f t="shared" si="2"/>
        <v>800</v>
      </c>
    </row>
    <row r="180" spans="4:6" ht="12.2" customHeight="1" x14ac:dyDescent="0.2">
      <c r="D180" s="15"/>
      <c r="F180" s="15">
        <f t="shared" si="2"/>
        <v>800</v>
      </c>
    </row>
    <row r="181" spans="4:6" ht="12.2" customHeight="1" x14ac:dyDescent="0.2">
      <c r="D181" s="15"/>
      <c r="F181" s="15">
        <f t="shared" si="2"/>
        <v>800</v>
      </c>
    </row>
    <row r="182" spans="4:6" ht="12.2" customHeight="1" x14ac:dyDescent="0.2">
      <c r="D182" s="15"/>
      <c r="F182" s="15">
        <f t="shared" si="2"/>
        <v>800</v>
      </c>
    </row>
    <row r="183" spans="4:6" ht="12.2" customHeight="1" x14ac:dyDescent="0.2">
      <c r="D183" s="15"/>
      <c r="F183" s="15">
        <f t="shared" si="2"/>
        <v>800</v>
      </c>
    </row>
    <row r="184" spans="4:6" ht="12.2" customHeight="1" x14ac:dyDescent="0.2">
      <c r="D184" s="15"/>
      <c r="F184" s="15">
        <f t="shared" si="2"/>
        <v>800</v>
      </c>
    </row>
    <row r="185" spans="4:6" ht="12.2" customHeight="1" x14ac:dyDescent="0.2">
      <c r="D185" s="15"/>
      <c r="F185" s="15">
        <f t="shared" si="2"/>
        <v>800</v>
      </c>
    </row>
    <row r="186" spans="4:6" ht="12.2" customHeight="1" x14ac:dyDescent="0.2">
      <c r="D186" s="15"/>
      <c r="F186" s="15">
        <f t="shared" si="2"/>
        <v>800</v>
      </c>
    </row>
    <row r="187" spans="4:6" ht="12.2" customHeight="1" x14ac:dyDescent="0.2">
      <c r="D187" s="15"/>
      <c r="F187" s="15">
        <f t="shared" si="2"/>
        <v>800</v>
      </c>
    </row>
    <row r="188" spans="4:6" ht="12.2" customHeight="1" x14ac:dyDescent="0.2">
      <c r="D188" s="15"/>
      <c r="F188" s="15">
        <f t="shared" si="2"/>
        <v>800</v>
      </c>
    </row>
    <row r="189" spans="4:6" ht="12.2" customHeight="1" x14ac:dyDescent="0.2">
      <c r="D189" s="15"/>
      <c r="F189" s="15">
        <f t="shared" si="2"/>
        <v>800</v>
      </c>
    </row>
    <row r="190" spans="4:6" ht="12.2" customHeight="1" x14ac:dyDescent="0.2">
      <c r="D190" s="15"/>
      <c r="F190" s="15">
        <f t="shared" si="2"/>
        <v>800</v>
      </c>
    </row>
    <row r="191" spans="4:6" ht="12.2" customHeight="1" x14ac:dyDescent="0.2">
      <c r="D191" s="15"/>
      <c r="F191" s="15">
        <f t="shared" si="2"/>
        <v>800</v>
      </c>
    </row>
    <row r="192" spans="4:6" ht="12.2" customHeight="1" x14ac:dyDescent="0.2">
      <c r="D192" s="15"/>
      <c r="F192" s="15">
        <f t="shared" si="2"/>
        <v>800</v>
      </c>
    </row>
    <row r="193" spans="4:6" ht="12.2" customHeight="1" x14ac:dyDescent="0.2">
      <c r="D193" s="15"/>
      <c r="F193" s="15">
        <f t="shared" si="2"/>
        <v>800</v>
      </c>
    </row>
    <row r="194" spans="4:6" ht="12.2" customHeight="1" x14ac:dyDescent="0.2">
      <c r="D194" s="15"/>
      <c r="F194" s="15">
        <f t="shared" si="2"/>
        <v>800</v>
      </c>
    </row>
    <row r="195" spans="4:6" ht="12.2" customHeight="1" x14ac:dyDescent="0.2">
      <c r="D195" s="15"/>
      <c r="F195" s="15">
        <f t="shared" ref="F195:F258" si="3">F194+D195-E195</f>
        <v>800</v>
      </c>
    </row>
    <row r="196" spans="4:6" ht="12.2" customHeight="1" x14ac:dyDescent="0.2">
      <c r="D196" s="15"/>
      <c r="F196" s="15">
        <f t="shared" si="3"/>
        <v>800</v>
      </c>
    </row>
    <row r="197" spans="4:6" ht="12.2" customHeight="1" x14ac:dyDescent="0.2">
      <c r="D197" s="15"/>
      <c r="F197" s="15">
        <f t="shared" si="3"/>
        <v>800</v>
      </c>
    </row>
    <row r="198" spans="4:6" ht="12.2" customHeight="1" x14ac:dyDescent="0.2">
      <c r="D198" s="15"/>
      <c r="F198" s="15">
        <f t="shared" si="3"/>
        <v>800</v>
      </c>
    </row>
    <row r="199" spans="4:6" ht="12.2" customHeight="1" x14ac:dyDescent="0.2">
      <c r="D199" s="15"/>
      <c r="F199" s="15">
        <f t="shared" si="3"/>
        <v>800</v>
      </c>
    </row>
    <row r="200" spans="4:6" ht="12.2" customHeight="1" x14ac:dyDescent="0.2">
      <c r="D200" s="15"/>
      <c r="F200" s="15">
        <f t="shared" si="3"/>
        <v>800</v>
      </c>
    </row>
    <row r="201" spans="4:6" ht="12.2" customHeight="1" x14ac:dyDescent="0.2">
      <c r="D201" s="15"/>
      <c r="F201" s="15">
        <f t="shared" si="3"/>
        <v>800</v>
      </c>
    </row>
    <row r="202" spans="4:6" ht="12.2" customHeight="1" x14ac:dyDescent="0.2">
      <c r="D202" s="15"/>
      <c r="F202" s="15">
        <f t="shared" si="3"/>
        <v>800</v>
      </c>
    </row>
    <row r="203" spans="4:6" ht="12.2" customHeight="1" x14ac:dyDescent="0.2">
      <c r="D203" s="15"/>
      <c r="F203" s="15">
        <f t="shared" si="3"/>
        <v>800</v>
      </c>
    </row>
    <row r="204" spans="4:6" ht="12.2" customHeight="1" x14ac:dyDescent="0.2">
      <c r="D204" s="15"/>
      <c r="F204" s="15">
        <f t="shared" si="3"/>
        <v>800</v>
      </c>
    </row>
    <row r="205" spans="4:6" ht="12.2" customHeight="1" x14ac:dyDescent="0.2">
      <c r="D205" s="15"/>
      <c r="F205" s="15">
        <f t="shared" si="3"/>
        <v>800</v>
      </c>
    </row>
    <row r="206" spans="4:6" ht="12.2" customHeight="1" x14ac:dyDescent="0.2">
      <c r="D206" s="15"/>
      <c r="F206" s="15">
        <f t="shared" si="3"/>
        <v>800</v>
      </c>
    </row>
    <row r="207" spans="4:6" ht="12.2" customHeight="1" x14ac:dyDescent="0.2">
      <c r="D207" s="15"/>
      <c r="F207" s="15">
        <f t="shared" si="3"/>
        <v>800</v>
      </c>
    </row>
    <row r="208" spans="4:6" ht="12.2" customHeight="1" x14ac:dyDescent="0.2">
      <c r="F208" s="15">
        <f t="shared" si="3"/>
        <v>800</v>
      </c>
    </row>
    <row r="209" spans="6:6" ht="12.2" customHeight="1" x14ac:dyDescent="0.2">
      <c r="F209" s="15">
        <f t="shared" si="3"/>
        <v>800</v>
      </c>
    </row>
    <row r="210" spans="6:6" ht="12.2" customHeight="1" x14ac:dyDescent="0.2">
      <c r="F210" s="15">
        <f t="shared" si="3"/>
        <v>800</v>
      </c>
    </row>
    <row r="211" spans="6:6" ht="12.2" customHeight="1" x14ac:dyDescent="0.2">
      <c r="F211" s="15">
        <f t="shared" si="3"/>
        <v>800</v>
      </c>
    </row>
    <row r="212" spans="6:6" ht="12.2" customHeight="1" x14ac:dyDescent="0.2">
      <c r="F212" s="15">
        <f t="shared" si="3"/>
        <v>800</v>
      </c>
    </row>
    <row r="213" spans="6:6" ht="12.2" customHeight="1" x14ac:dyDescent="0.2">
      <c r="F213" s="15">
        <f t="shared" si="3"/>
        <v>800</v>
      </c>
    </row>
    <row r="214" spans="6:6" ht="12.2" customHeight="1" x14ac:dyDescent="0.2">
      <c r="F214" s="15">
        <f t="shared" si="3"/>
        <v>800</v>
      </c>
    </row>
    <row r="215" spans="6:6" ht="12.2" customHeight="1" x14ac:dyDescent="0.2">
      <c r="F215" s="15">
        <f t="shared" si="3"/>
        <v>800</v>
      </c>
    </row>
    <row r="216" spans="6:6" ht="12.2" customHeight="1" x14ac:dyDescent="0.2">
      <c r="F216" s="15">
        <f t="shared" si="3"/>
        <v>800</v>
      </c>
    </row>
    <row r="217" spans="6:6" ht="12.2" customHeight="1" x14ac:dyDescent="0.2">
      <c r="F217" s="15">
        <f t="shared" si="3"/>
        <v>800</v>
      </c>
    </row>
    <row r="218" spans="6:6" ht="12.2" customHeight="1" x14ac:dyDescent="0.2">
      <c r="F218" s="15">
        <f t="shared" si="3"/>
        <v>800</v>
      </c>
    </row>
    <row r="219" spans="6:6" ht="12.2" customHeight="1" x14ac:dyDescent="0.2">
      <c r="F219" s="15">
        <f t="shared" si="3"/>
        <v>800</v>
      </c>
    </row>
    <row r="220" spans="6:6" ht="12.2" customHeight="1" x14ac:dyDescent="0.2">
      <c r="F220" s="15">
        <f t="shared" si="3"/>
        <v>800</v>
      </c>
    </row>
    <row r="221" spans="6:6" ht="12.2" customHeight="1" x14ac:dyDescent="0.2">
      <c r="F221" s="15">
        <f t="shared" si="3"/>
        <v>800</v>
      </c>
    </row>
    <row r="222" spans="6:6" ht="12.2" customHeight="1" x14ac:dyDescent="0.2">
      <c r="F222" s="15">
        <f t="shared" si="3"/>
        <v>800</v>
      </c>
    </row>
    <row r="223" spans="6:6" ht="12.2" customHeight="1" x14ac:dyDescent="0.2">
      <c r="F223" s="15">
        <f t="shared" si="3"/>
        <v>800</v>
      </c>
    </row>
    <row r="224" spans="6:6" ht="12.2" customHeight="1" x14ac:dyDescent="0.2">
      <c r="F224" s="15">
        <f t="shared" si="3"/>
        <v>800</v>
      </c>
    </row>
    <row r="225" spans="6:6" ht="12.2" customHeight="1" x14ac:dyDescent="0.2">
      <c r="F225" s="15">
        <f t="shared" si="3"/>
        <v>800</v>
      </c>
    </row>
    <row r="226" spans="6:6" ht="12.2" customHeight="1" x14ac:dyDescent="0.2">
      <c r="F226" s="15">
        <f t="shared" si="3"/>
        <v>800</v>
      </c>
    </row>
    <row r="227" spans="6:6" ht="12.2" customHeight="1" x14ac:dyDescent="0.2">
      <c r="F227" s="15">
        <f t="shared" si="3"/>
        <v>800</v>
      </c>
    </row>
    <row r="228" spans="6:6" ht="12.2" customHeight="1" x14ac:dyDescent="0.2">
      <c r="F228" s="15">
        <f t="shared" si="3"/>
        <v>800</v>
      </c>
    </row>
    <row r="229" spans="6:6" ht="12.2" customHeight="1" x14ac:dyDescent="0.2">
      <c r="F229" s="15">
        <f t="shared" si="3"/>
        <v>800</v>
      </c>
    </row>
    <row r="230" spans="6:6" ht="12.2" customHeight="1" x14ac:dyDescent="0.2">
      <c r="F230" s="15">
        <f t="shared" si="3"/>
        <v>800</v>
      </c>
    </row>
    <row r="231" spans="6:6" ht="12.2" customHeight="1" x14ac:dyDescent="0.2">
      <c r="F231" s="15">
        <f t="shared" si="3"/>
        <v>800</v>
      </c>
    </row>
    <row r="232" spans="6:6" ht="12.2" customHeight="1" x14ac:dyDescent="0.2">
      <c r="F232" s="15">
        <f t="shared" si="3"/>
        <v>800</v>
      </c>
    </row>
    <row r="233" spans="6:6" ht="12.2" customHeight="1" x14ac:dyDescent="0.2">
      <c r="F233" s="15">
        <f t="shared" si="3"/>
        <v>800</v>
      </c>
    </row>
    <row r="234" spans="6:6" ht="12.2" customHeight="1" x14ac:dyDescent="0.2">
      <c r="F234" s="15">
        <f t="shared" si="3"/>
        <v>800</v>
      </c>
    </row>
    <row r="235" spans="6:6" ht="12.2" customHeight="1" x14ac:dyDescent="0.2">
      <c r="F235" s="15">
        <f t="shared" si="3"/>
        <v>800</v>
      </c>
    </row>
    <row r="236" spans="6:6" ht="12.2" customHeight="1" x14ac:dyDescent="0.2">
      <c r="F236" s="15">
        <f t="shared" si="3"/>
        <v>800</v>
      </c>
    </row>
    <row r="237" spans="6:6" ht="12.2" customHeight="1" x14ac:dyDescent="0.2">
      <c r="F237" s="15">
        <f t="shared" si="3"/>
        <v>800</v>
      </c>
    </row>
    <row r="238" spans="6:6" ht="12.2" customHeight="1" x14ac:dyDescent="0.2">
      <c r="F238" s="15">
        <f t="shared" si="3"/>
        <v>800</v>
      </c>
    </row>
    <row r="239" spans="6:6" ht="12.2" customHeight="1" x14ac:dyDescent="0.2">
      <c r="F239" s="15">
        <f t="shared" si="3"/>
        <v>800</v>
      </c>
    </row>
    <row r="240" spans="6:6" ht="12.2" customHeight="1" x14ac:dyDescent="0.2">
      <c r="F240" s="15">
        <f t="shared" si="3"/>
        <v>800</v>
      </c>
    </row>
    <row r="241" spans="6:6" ht="12.2" customHeight="1" x14ac:dyDescent="0.2">
      <c r="F241" s="15">
        <f t="shared" si="3"/>
        <v>800</v>
      </c>
    </row>
    <row r="242" spans="6:6" ht="12.2" customHeight="1" x14ac:dyDescent="0.2">
      <c r="F242" s="15">
        <f t="shared" si="3"/>
        <v>800</v>
      </c>
    </row>
    <row r="243" spans="6:6" ht="12.2" customHeight="1" x14ac:dyDescent="0.2">
      <c r="F243" s="15">
        <f t="shared" si="3"/>
        <v>800</v>
      </c>
    </row>
    <row r="244" spans="6:6" ht="12.2" customHeight="1" x14ac:dyDescent="0.2">
      <c r="F244" s="15">
        <f t="shared" si="3"/>
        <v>800</v>
      </c>
    </row>
    <row r="245" spans="6:6" ht="12.2" customHeight="1" x14ac:dyDescent="0.2">
      <c r="F245" s="15">
        <f t="shared" si="3"/>
        <v>800</v>
      </c>
    </row>
    <row r="246" spans="6:6" ht="12.2" customHeight="1" x14ac:dyDescent="0.2">
      <c r="F246" s="15">
        <f t="shared" si="3"/>
        <v>800</v>
      </c>
    </row>
    <row r="247" spans="6:6" ht="12.2" customHeight="1" x14ac:dyDescent="0.2">
      <c r="F247" s="15">
        <f t="shared" si="3"/>
        <v>800</v>
      </c>
    </row>
    <row r="248" spans="6:6" ht="12.2" customHeight="1" x14ac:dyDescent="0.2">
      <c r="F248" s="15">
        <f t="shared" si="3"/>
        <v>800</v>
      </c>
    </row>
    <row r="249" spans="6:6" ht="12.2" customHeight="1" x14ac:dyDescent="0.2">
      <c r="F249" s="15">
        <f t="shared" si="3"/>
        <v>800</v>
      </c>
    </row>
    <row r="250" spans="6:6" ht="12.2" customHeight="1" x14ac:dyDescent="0.2">
      <c r="F250" s="15">
        <f t="shared" si="3"/>
        <v>800</v>
      </c>
    </row>
    <row r="251" spans="6:6" ht="12.2" customHeight="1" x14ac:dyDescent="0.2">
      <c r="F251" s="15">
        <f t="shared" si="3"/>
        <v>800</v>
      </c>
    </row>
    <row r="252" spans="6:6" ht="12.2" customHeight="1" x14ac:dyDescent="0.2">
      <c r="F252" s="15">
        <f t="shared" si="3"/>
        <v>800</v>
      </c>
    </row>
    <row r="253" spans="6:6" ht="12.2" customHeight="1" x14ac:dyDescent="0.2">
      <c r="F253" s="15">
        <f t="shared" si="3"/>
        <v>800</v>
      </c>
    </row>
    <row r="254" spans="6:6" ht="12.2" customHeight="1" x14ac:dyDescent="0.2">
      <c r="F254" s="15">
        <f t="shared" si="3"/>
        <v>800</v>
      </c>
    </row>
    <row r="255" spans="6:6" ht="12.2" customHeight="1" x14ac:dyDescent="0.2">
      <c r="F255" s="15">
        <f t="shared" si="3"/>
        <v>800</v>
      </c>
    </row>
    <row r="256" spans="6:6" ht="12.2" customHeight="1" x14ac:dyDescent="0.2">
      <c r="F256" s="15">
        <f t="shared" si="3"/>
        <v>800</v>
      </c>
    </row>
    <row r="257" spans="6:6" ht="12.2" customHeight="1" x14ac:dyDescent="0.2">
      <c r="F257" s="15">
        <f t="shared" si="3"/>
        <v>800</v>
      </c>
    </row>
    <row r="258" spans="6:6" ht="12.2" customHeight="1" x14ac:dyDescent="0.2">
      <c r="F258" s="15">
        <f t="shared" si="3"/>
        <v>800</v>
      </c>
    </row>
    <row r="259" spans="6:6" ht="12.2" customHeight="1" x14ac:dyDescent="0.2">
      <c r="F259" s="15">
        <f t="shared" ref="F259:F322" si="4">F258+D259-E259</f>
        <v>800</v>
      </c>
    </row>
    <row r="260" spans="6:6" ht="12.2" customHeight="1" x14ac:dyDescent="0.2">
      <c r="F260" s="15">
        <f t="shared" si="4"/>
        <v>800</v>
      </c>
    </row>
    <row r="261" spans="6:6" ht="12.2" customHeight="1" x14ac:dyDescent="0.2">
      <c r="F261" s="15">
        <f t="shared" si="4"/>
        <v>800</v>
      </c>
    </row>
    <row r="262" spans="6:6" ht="12.2" customHeight="1" x14ac:dyDescent="0.2">
      <c r="F262" s="15">
        <f t="shared" si="4"/>
        <v>800</v>
      </c>
    </row>
    <row r="263" spans="6:6" ht="12.2" customHeight="1" x14ac:dyDescent="0.2">
      <c r="F263" s="15">
        <f t="shared" si="4"/>
        <v>800</v>
      </c>
    </row>
    <row r="264" spans="6:6" ht="12.2" customHeight="1" x14ac:dyDescent="0.2">
      <c r="F264" s="15">
        <f t="shared" si="4"/>
        <v>800</v>
      </c>
    </row>
    <row r="265" spans="6:6" ht="12.2" customHeight="1" x14ac:dyDescent="0.2">
      <c r="F265" s="15">
        <f t="shared" si="4"/>
        <v>800</v>
      </c>
    </row>
    <row r="266" spans="6:6" ht="12.2" customHeight="1" x14ac:dyDescent="0.2">
      <c r="F266" s="15">
        <f t="shared" si="4"/>
        <v>800</v>
      </c>
    </row>
    <row r="267" spans="6:6" ht="12.2" customHeight="1" x14ac:dyDescent="0.2">
      <c r="F267" s="15">
        <f t="shared" si="4"/>
        <v>800</v>
      </c>
    </row>
    <row r="268" spans="6:6" ht="12.2" customHeight="1" x14ac:dyDescent="0.2">
      <c r="F268" s="15">
        <f t="shared" si="4"/>
        <v>800</v>
      </c>
    </row>
    <row r="269" spans="6:6" ht="12.2" customHeight="1" x14ac:dyDescent="0.2">
      <c r="F269" s="15">
        <f t="shared" si="4"/>
        <v>800</v>
      </c>
    </row>
    <row r="270" spans="6:6" ht="12.2" customHeight="1" x14ac:dyDescent="0.2">
      <c r="F270" s="15">
        <f t="shared" si="4"/>
        <v>800</v>
      </c>
    </row>
    <row r="271" spans="6:6" ht="12.2" customHeight="1" x14ac:dyDescent="0.2">
      <c r="F271" s="15">
        <f t="shared" si="4"/>
        <v>800</v>
      </c>
    </row>
    <row r="272" spans="6:6" ht="12.2" customHeight="1" x14ac:dyDescent="0.2">
      <c r="F272" s="15">
        <f t="shared" si="4"/>
        <v>800</v>
      </c>
    </row>
    <row r="273" spans="6:6" ht="12.2" customHeight="1" x14ac:dyDescent="0.2">
      <c r="F273" s="15">
        <f t="shared" si="4"/>
        <v>800</v>
      </c>
    </row>
    <row r="274" spans="6:6" ht="12.2" customHeight="1" x14ac:dyDescent="0.2">
      <c r="F274" s="15">
        <f t="shared" si="4"/>
        <v>800</v>
      </c>
    </row>
    <row r="275" spans="6:6" ht="12.2" customHeight="1" x14ac:dyDescent="0.2">
      <c r="F275" s="15">
        <f t="shared" si="4"/>
        <v>800</v>
      </c>
    </row>
    <row r="276" spans="6:6" ht="12.2" customHeight="1" x14ac:dyDescent="0.2">
      <c r="F276" s="15">
        <f t="shared" si="4"/>
        <v>800</v>
      </c>
    </row>
    <row r="277" spans="6:6" ht="12.2" customHeight="1" x14ac:dyDescent="0.2">
      <c r="F277" s="15">
        <f t="shared" si="4"/>
        <v>800</v>
      </c>
    </row>
    <row r="278" spans="6:6" ht="12.2" customHeight="1" x14ac:dyDescent="0.2">
      <c r="F278" s="15">
        <f t="shared" si="4"/>
        <v>800</v>
      </c>
    </row>
    <row r="279" spans="6:6" ht="12.2" customHeight="1" x14ac:dyDescent="0.2">
      <c r="F279" s="15">
        <f t="shared" si="4"/>
        <v>800</v>
      </c>
    </row>
    <row r="280" spans="6:6" ht="12.2" customHeight="1" x14ac:dyDescent="0.2">
      <c r="F280" s="15">
        <f t="shared" si="4"/>
        <v>800</v>
      </c>
    </row>
    <row r="281" spans="6:6" ht="12.2" customHeight="1" x14ac:dyDescent="0.2">
      <c r="F281" s="15">
        <f t="shared" si="4"/>
        <v>800</v>
      </c>
    </row>
    <row r="282" spans="6:6" ht="12.2" customHeight="1" x14ac:dyDescent="0.2">
      <c r="F282" s="15">
        <f t="shared" si="4"/>
        <v>800</v>
      </c>
    </row>
    <row r="283" spans="6:6" ht="12.2" customHeight="1" x14ac:dyDescent="0.2">
      <c r="F283" s="15">
        <f t="shared" si="4"/>
        <v>800</v>
      </c>
    </row>
    <row r="284" spans="6:6" ht="12.2" customHeight="1" x14ac:dyDescent="0.2">
      <c r="F284" s="15">
        <f t="shared" si="4"/>
        <v>800</v>
      </c>
    </row>
    <row r="285" spans="6:6" ht="12.2" customHeight="1" x14ac:dyDescent="0.2">
      <c r="F285" s="15">
        <f t="shared" si="4"/>
        <v>800</v>
      </c>
    </row>
    <row r="286" spans="6:6" ht="12.2" customHeight="1" x14ac:dyDescent="0.2">
      <c r="F286" s="15">
        <f t="shared" si="4"/>
        <v>800</v>
      </c>
    </row>
    <row r="287" spans="6:6" ht="12.2" customHeight="1" x14ac:dyDescent="0.2">
      <c r="F287" s="15">
        <f t="shared" si="4"/>
        <v>800</v>
      </c>
    </row>
    <row r="288" spans="6:6" ht="12.2" customHeight="1" x14ac:dyDescent="0.2">
      <c r="F288" s="15">
        <f t="shared" si="4"/>
        <v>800</v>
      </c>
    </row>
    <row r="289" spans="6:6" ht="12.2" customHeight="1" x14ac:dyDescent="0.2">
      <c r="F289" s="15">
        <f t="shared" si="4"/>
        <v>800</v>
      </c>
    </row>
    <row r="290" spans="6:6" ht="12.2" customHeight="1" x14ac:dyDescent="0.2">
      <c r="F290" s="15">
        <f t="shared" si="4"/>
        <v>800</v>
      </c>
    </row>
    <row r="291" spans="6:6" ht="12.2" customHeight="1" x14ac:dyDescent="0.2">
      <c r="F291" s="15">
        <f t="shared" si="4"/>
        <v>800</v>
      </c>
    </row>
    <row r="292" spans="6:6" ht="12.2" customHeight="1" x14ac:dyDescent="0.2">
      <c r="F292" s="15">
        <f t="shared" si="4"/>
        <v>800</v>
      </c>
    </row>
    <row r="293" spans="6:6" ht="12.2" customHeight="1" x14ac:dyDescent="0.2">
      <c r="F293" s="15">
        <f t="shared" si="4"/>
        <v>800</v>
      </c>
    </row>
    <row r="294" spans="6:6" ht="12.2" customHeight="1" x14ac:dyDescent="0.2">
      <c r="F294" s="15">
        <f t="shared" si="4"/>
        <v>800</v>
      </c>
    </row>
    <row r="295" spans="6:6" ht="12.2" customHeight="1" x14ac:dyDescent="0.2">
      <c r="F295" s="15">
        <f t="shared" si="4"/>
        <v>800</v>
      </c>
    </row>
    <row r="296" spans="6:6" ht="12.2" customHeight="1" x14ac:dyDescent="0.2">
      <c r="F296" s="15">
        <f t="shared" si="4"/>
        <v>800</v>
      </c>
    </row>
    <row r="297" spans="6:6" ht="12.2" customHeight="1" x14ac:dyDescent="0.2">
      <c r="F297" s="15">
        <f t="shared" si="4"/>
        <v>800</v>
      </c>
    </row>
    <row r="298" spans="6:6" ht="12.2" customHeight="1" x14ac:dyDescent="0.2">
      <c r="F298" s="15">
        <f t="shared" si="4"/>
        <v>800</v>
      </c>
    </row>
    <row r="299" spans="6:6" ht="12.2" customHeight="1" x14ac:dyDescent="0.2">
      <c r="F299" s="15">
        <f t="shared" si="4"/>
        <v>800</v>
      </c>
    </row>
    <row r="300" spans="6:6" ht="12.2" customHeight="1" x14ac:dyDescent="0.2">
      <c r="F300" s="15">
        <f t="shared" si="4"/>
        <v>800</v>
      </c>
    </row>
    <row r="301" spans="6:6" ht="12.2" customHeight="1" x14ac:dyDescent="0.2">
      <c r="F301" s="15">
        <f t="shared" si="4"/>
        <v>800</v>
      </c>
    </row>
    <row r="302" spans="6:6" ht="12.2" customHeight="1" x14ac:dyDescent="0.2">
      <c r="F302" s="15">
        <f t="shared" si="4"/>
        <v>800</v>
      </c>
    </row>
    <row r="303" spans="6:6" ht="12.2" customHeight="1" x14ac:dyDescent="0.2">
      <c r="F303" s="15">
        <f t="shared" si="4"/>
        <v>800</v>
      </c>
    </row>
    <row r="304" spans="6:6" ht="12.2" customHeight="1" x14ac:dyDescent="0.2">
      <c r="F304" s="15">
        <f t="shared" si="4"/>
        <v>800</v>
      </c>
    </row>
    <row r="305" spans="6:6" ht="12.2" customHeight="1" x14ac:dyDescent="0.2">
      <c r="F305" s="15">
        <f t="shared" si="4"/>
        <v>800</v>
      </c>
    </row>
    <row r="306" spans="6:6" ht="12.2" customHeight="1" x14ac:dyDescent="0.2">
      <c r="F306" s="15">
        <f t="shared" si="4"/>
        <v>800</v>
      </c>
    </row>
    <row r="307" spans="6:6" ht="12.2" customHeight="1" x14ac:dyDescent="0.2">
      <c r="F307" s="15">
        <f t="shared" si="4"/>
        <v>800</v>
      </c>
    </row>
    <row r="308" spans="6:6" ht="12.2" customHeight="1" x14ac:dyDescent="0.2">
      <c r="F308" s="15">
        <f t="shared" si="4"/>
        <v>800</v>
      </c>
    </row>
    <row r="309" spans="6:6" ht="12.2" customHeight="1" x14ac:dyDescent="0.2">
      <c r="F309" s="15">
        <f t="shared" si="4"/>
        <v>800</v>
      </c>
    </row>
    <row r="310" spans="6:6" ht="12.2" customHeight="1" x14ac:dyDescent="0.2">
      <c r="F310" s="15">
        <f t="shared" si="4"/>
        <v>800</v>
      </c>
    </row>
    <row r="311" spans="6:6" ht="12.2" customHeight="1" x14ac:dyDescent="0.2">
      <c r="F311" s="15">
        <f t="shared" si="4"/>
        <v>800</v>
      </c>
    </row>
    <row r="312" spans="6:6" ht="12.2" customHeight="1" x14ac:dyDescent="0.2">
      <c r="F312" s="15">
        <f t="shared" si="4"/>
        <v>800</v>
      </c>
    </row>
    <row r="313" spans="6:6" ht="12.2" customHeight="1" x14ac:dyDescent="0.2">
      <c r="F313" s="15">
        <f t="shared" si="4"/>
        <v>800</v>
      </c>
    </row>
    <row r="314" spans="6:6" ht="12.2" customHeight="1" x14ac:dyDescent="0.2">
      <c r="F314" s="15">
        <f t="shared" si="4"/>
        <v>800</v>
      </c>
    </row>
    <row r="315" spans="6:6" ht="12.2" customHeight="1" x14ac:dyDescent="0.2">
      <c r="F315" s="15">
        <f t="shared" si="4"/>
        <v>800</v>
      </c>
    </row>
    <row r="316" spans="6:6" ht="12.2" customHeight="1" x14ac:dyDescent="0.2">
      <c r="F316" s="15">
        <f t="shared" si="4"/>
        <v>800</v>
      </c>
    </row>
    <row r="317" spans="6:6" ht="12.2" customHeight="1" x14ac:dyDescent="0.2">
      <c r="F317" s="15">
        <f t="shared" si="4"/>
        <v>800</v>
      </c>
    </row>
    <row r="318" spans="6:6" ht="12.2" customHeight="1" x14ac:dyDescent="0.2">
      <c r="F318" s="15">
        <f t="shared" si="4"/>
        <v>800</v>
      </c>
    </row>
    <row r="319" spans="6:6" ht="12.2" customHeight="1" x14ac:dyDescent="0.2">
      <c r="F319" s="15">
        <f t="shared" si="4"/>
        <v>800</v>
      </c>
    </row>
    <row r="320" spans="6:6" ht="12.2" customHeight="1" x14ac:dyDescent="0.2">
      <c r="F320" s="15">
        <f t="shared" si="4"/>
        <v>800</v>
      </c>
    </row>
    <row r="321" spans="6:6" ht="12.2" customHeight="1" x14ac:dyDescent="0.2">
      <c r="F321" s="15">
        <f t="shared" si="4"/>
        <v>800</v>
      </c>
    </row>
    <row r="322" spans="6:6" ht="12.2" customHeight="1" x14ac:dyDescent="0.2">
      <c r="F322" s="15">
        <f t="shared" si="4"/>
        <v>800</v>
      </c>
    </row>
    <row r="323" spans="6:6" ht="12.2" customHeight="1" x14ac:dyDescent="0.2">
      <c r="F323" s="15">
        <f t="shared" ref="F323:F386" si="5">F322+D323-E323</f>
        <v>800</v>
      </c>
    </row>
    <row r="324" spans="6:6" ht="12.2" customHeight="1" x14ac:dyDescent="0.2">
      <c r="F324" s="15">
        <f t="shared" si="5"/>
        <v>800</v>
      </c>
    </row>
    <row r="325" spans="6:6" ht="12.2" customHeight="1" x14ac:dyDescent="0.2">
      <c r="F325" s="15">
        <f t="shared" si="5"/>
        <v>800</v>
      </c>
    </row>
    <row r="326" spans="6:6" ht="12.2" customHeight="1" x14ac:dyDescent="0.2">
      <c r="F326" s="15">
        <f t="shared" si="5"/>
        <v>800</v>
      </c>
    </row>
    <row r="327" spans="6:6" ht="12.2" customHeight="1" x14ac:dyDescent="0.2">
      <c r="F327" s="15">
        <f t="shared" si="5"/>
        <v>800</v>
      </c>
    </row>
    <row r="328" spans="6:6" ht="12.2" customHeight="1" x14ac:dyDescent="0.2">
      <c r="F328" s="15">
        <f t="shared" si="5"/>
        <v>800</v>
      </c>
    </row>
    <row r="329" spans="6:6" ht="12.2" customHeight="1" x14ac:dyDescent="0.2">
      <c r="F329" s="15">
        <f t="shared" si="5"/>
        <v>800</v>
      </c>
    </row>
    <row r="330" spans="6:6" ht="12.2" customHeight="1" x14ac:dyDescent="0.2">
      <c r="F330" s="15">
        <f t="shared" si="5"/>
        <v>800</v>
      </c>
    </row>
    <row r="331" spans="6:6" ht="12.2" customHeight="1" x14ac:dyDescent="0.2">
      <c r="F331" s="15">
        <f t="shared" si="5"/>
        <v>800</v>
      </c>
    </row>
    <row r="332" spans="6:6" ht="12.2" customHeight="1" x14ac:dyDescent="0.2">
      <c r="F332" s="15">
        <f t="shared" si="5"/>
        <v>800</v>
      </c>
    </row>
    <row r="333" spans="6:6" ht="12.2" customHeight="1" x14ac:dyDescent="0.2">
      <c r="F333" s="15">
        <f t="shared" si="5"/>
        <v>800</v>
      </c>
    </row>
    <row r="334" spans="6:6" ht="12.2" customHeight="1" x14ac:dyDescent="0.2">
      <c r="F334" s="15">
        <f t="shared" si="5"/>
        <v>800</v>
      </c>
    </row>
    <row r="335" spans="6:6" ht="12.2" customHeight="1" x14ac:dyDescent="0.2">
      <c r="F335" s="15">
        <f t="shared" si="5"/>
        <v>800</v>
      </c>
    </row>
    <row r="336" spans="6:6" ht="12.2" customHeight="1" x14ac:dyDescent="0.2">
      <c r="F336" s="15">
        <f t="shared" si="5"/>
        <v>800</v>
      </c>
    </row>
    <row r="337" spans="6:6" ht="12.2" customHeight="1" x14ac:dyDescent="0.2">
      <c r="F337" s="15">
        <f t="shared" si="5"/>
        <v>800</v>
      </c>
    </row>
    <row r="338" spans="6:6" ht="12.2" customHeight="1" x14ac:dyDescent="0.2">
      <c r="F338" s="15">
        <f t="shared" si="5"/>
        <v>800</v>
      </c>
    </row>
    <row r="339" spans="6:6" ht="12.2" customHeight="1" x14ac:dyDescent="0.2">
      <c r="F339" s="15">
        <f t="shared" si="5"/>
        <v>800</v>
      </c>
    </row>
    <row r="340" spans="6:6" ht="12.2" customHeight="1" x14ac:dyDescent="0.2">
      <c r="F340" s="15">
        <f t="shared" si="5"/>
        <v>800</v>
      </c>
    </row>
    <row r="341" spans="6:6" ht="12.2" customHeight="1" x14ac:dyDescent="0.2">
      <c r="F341" s="15">
        <f t="shared" si="5"/>
        <v>800</v>
      </c>
    </row>
    <row r="342" spans="6:6" ht="12.2" customHeight="1" x14ac:dyDescent="0.2">
      <c r="F342" s="15">
        <f t="shared" si="5"/>
        <v>800</v>
      </c>
    </row>
    <row r="343" spans="6:6" ht="12.2" customHeight="1" x14ac:dyDescent="0.2">
      <c r="F343" s="15">
        <f t="shared" si="5"/>
        <v>800</v>
      </c>
    </row>
    <row r="344" spans="6:6" ht="12.2" customHeight="1" x14ac:dyDescent="0.2">
      <c r="F344" s="15">
        <f t="shared" si="5"/>
        <v>800</v>
      </c>
    </row>
    <row r="345" spans="6:6" ht="12.2" customHeight="1" x14ac:dyDescent="0.2">
      <c r="F345" s="15">
        <f t="shared" si="5"/>
        <v>800</v>
      </c>
    </row>
    <row r="346" spans="6:6" ht="12.2" customHeight="1" x14ac:dyDescent="0.2">
      <c r="F346" s="15">
        <f t="shared" si="5"/>
        <v>800</v>
      </c>
    </row>
    <row r="347" spans="6:6" ht="12.2" customHeight="1" x14ac:dyDescent="0.2">
      <c r="F347" s="15">
        <f t="shared" si="5"/>
        <v>800</v>
      </c>
    </row>
    <row r="348" spans="6:6" ht="12.2" customHeight="1" x14ac:dyDescent="0.2">
      <c r="F348" s="15">
        <f t="shared" si="5"/>
        <v>800</v>
      </c>
    </row>
    <row r="349" spans="6:6" ht="12.2" customHeight="1" x14ac:dyDescent="0.2">
      <c r="F349" s="15">
        <f t="shared" si="5"/>
        <v>800</v>
      </c>
    </row>
    <row r="350" spans="6:6" ht="12.2" customHeight="1" x14ac:dyDescent="0.2">
      <c r="F350" s="15">
        <f t="shared" si="5"/>
        <v>800</v>
      </c>
    </row>
    <row r="351" spans="6:6" ht="12.2" customHeight="1" x14ac:dyDescent="0.2">
      <c r="F351" s="15">
        <f t="shared" si="5"/>
        <v>800</v>
      </c>
    </row>
    <row r="352" spans="6:6" ht="12.2" customHeight="1" x14ac:dyDescent="0.2">
      <c r="F352" s="15">
        <f t="shared" si="5"/>
        <v>800</v>
      </c>
    </row>
    <row r="353" spans="6:6" ht="12.2" customHeight="1" x14ac:dyDescent="0.2">
      <c r="F353" s="15">
        <f t="shared" si="5"/>
        <v>800</v>
      </c>
    </row>
    <row r="354" spans="6:6" ht="12.2" customHeight="1" x14ac:dyDescent="0.2">
      <c r="F354" s="15">
        <f t="shared" si="5"/>
        <v>800</v>
      </c>
    </row>
    <row r="355" spans="6:6" ht="12.2" customHeight="1" x14ac:dyDescent="0.2">
      <c r="F355" s="15">
        <f t="shared" si="5"/>
        <v>800</v>
      </c>
    </row>
    <row r="356" spans="6:6" ht="12.2" customHeight="1" x14ac:dyDescent="0.2">
      <c r="F356" s="15">
        <f t="shared" si="5"/>
        <v>800</v>
      </c>
    </row>
    <row r="357" spans="6:6" ht="12.2" customHeight="1" x14ac:dyDescent="0.2">
      <c r="F357" s="15">
        <f t="shared" si="5"/>
        <v>800</v>
      </c>
    </row>
    <row r="358" spans="6:6" ht="12.2" customHeight="1" x14ac:dyDescent="0.2">
      <c r="F358" s="15">
        <f t="shared" si="5"/>
        <v>800</v>
      </c>
    </row>
    <row r="359" spans="6:6" ht="12.2" customHeight="1" x14ac:dyDescent="0.2">
      <c r="F359" s="15">
        <f t="shared" si="5"/>
        <v>800</v>
      </c>
    </row>
    <row r="360" spans="6:6" ht="12.2" customHeight="1" x14ac:dyDescent="0.2">
      <c r="F360" s="15">
        <f t="shared" si="5"/>
        <v>800</v>
      </c>
    </row>
    <row r="361" spans="6:6" ht="12.2" customHeight="1" x14ac:dyDescent="0.2">
      <c r="F361" s="15">
        <f t="shared" si="5"/>
        <v>800</v>
      </c>
    </row>
    <row r="362" spans="6:6" ht="12.2" customHeight="1" x14ac:dyDescent="0.2">
      <c r="F362" s="15">
        <f t="shared" si="5"/>
        <v>800</v>
      </c>
    </row>
    <row r="363" spans="6:6" ht="12.2" customHeight="1" x14ac:dyDescent="0.2">
      <c r="F363" s="15">
        <f t="shared" si="5"/>
        <v>800</v>
      </c>
    </row>
    <row r="364" spans="6:6" ht="12.2" customHeight="1" x14ac:dyDescent="0.2">
      <c r="F364" s="15">
        <f t="shared" si="5"/>
        <v>800</v>
      </c>
    </row>
    <row r="365" spans="6:6" ht="12.2" customHeight="1" x14ac:dyDescent="0.2">
      <c r="F365" s="15">
        <f t="shared" si="5"/>
        <v>800</v>
      </c>
    </row>
    <row r="366" spans="6:6" ht="12.2" customHeight="1" x14ac:dyDescent="0.2">
      <c r="F366" s="15">
        <f t="shared" si="5"/>
        <v>800</v>
      </c>
    </row>
    <row r="367" spans="6:6" ht="12.2" customHeight="1" x14ac:dyDescent="0.2">
      <c r="F367" s="15">
        <f t="shared" si="5"/>
        <v>800</v>
      </c>
    </row>
    <row r="368" spans="6:6" ht="12.2" customHeight="1" x14ac:dyDescent="0.2">
      <c r="F368" s="15">
        <f t="shared" si="5"/>
        <v>800</v>
      </c>
    </row>
    <row r="369" spans="6:6" ht="12.2" customHeight="1" x14ac:dyDescent="0.2">
      <c r="F369" s="15">
        <f t="shared" si="5"/>
        <v>800</v>
      </c>
    </row>
    <row r="370" spans="6:6" ht="12.2" customHeight="1" x14ac:dyDescent="0.2">
      <c r="F370" s="15">
        <f t="shared" si="5"/>
        <v>800</v>
      </c>
    </row>
    <row r="371" spans="6:6" ht="12.2" customHeight="1" x14ac:dyDescent="0.2">
      <c r="F371" s="15">
        <f t="shared" si="5"/>
        <v>800</v>
      </c>
    </row>
    <row r="372" spans="6:6" ht="12.2" customHeight="1" x14ac:dyDescent="0.2">
      <c r="F372" s="15">
        <f t="shared" si="5"/>
        <v>800</v>
      </c>
    </row>
    <row r="373" spans="6:6" ht="12.2" customHeight="1" x14ac:dyDescent="0.2">
      <c r="F373" s="15">
        <f t="shared" si="5"/>
        <v>800</v>
      </c>
    </row>
    <row r="374" spans="6:6" ht="12.2" customHeight="1" x14ac:dyDescent="0.2">
      <c r="F374" s="15">
        <f t="shared" si="5"/>
        <v>800</v>
      </c>
    </row>
    <row r="375" spans="6:6" ht="12.2" customHeight="1" x14ac:dyDescent="0.2">
      <c r="F375" s="15">
        <f t="shared" si="5"/>
        <v>800</v>
      </c>
    </row>
    <row r="376" spans="6:6" ht="12.2" customHeight="1" x14ac:dyDescent="0.2">
      <c r="F376" s="15">
        <f t="shared" si="5"/>
        <v>800</v>
      </c>
    </row>
    <row r="377" spans="6:6" ht="12.2" customHeight="1" x14ac:dyDescent="0.2">
      <c r="F377" s="15">
        <f t="shared" si="5"/>
        <v>800</v>
      </c>
    </row>
    <row r="378" spans="6:6" ht="12.2" customHeight="1" x14ac:dyDescent="0.2">
      <c r="F378" s="15">
        <f t="shared" si="5"/>
        <v>800</v>
      </c>
    </row>
    <row r="379" spans="6:6" ht="12.2" customHeight="1" x14ac:dyDescent="0.2">
      <c r="F379" s="15">
        <f t="shared" si="5"/>
        <v>800</v>
      </c>
    </row>
    <row r="380" spans="6:6" ht="12.2" customHeight="1" x14ac:dyDescent="0.2">
      <c r="F380" s="15">
        <f t="shared" si="5"/>
        <v>800</v>
      </c>
    </row>
    <row r="381" spans="6:6" ht="12.2" customHeight="1" x14ac:dyDescent="0.2">
      <c r="F381" s="15">
        <f t="shared" si="5"/>
        <v>800</v>
      </c>
    </row>
    <row r="382" spans="6:6" ht="12.2" customHeight="1" x14ac:dyDescent="0.2">
      <c r="F382" s="15">
        <f t="shared" si="5"/>
        <v>800</v>
      </c>
    </row>
    <row r="383" spans="6:6" ht="12.2" customHeight="1" x14ac:dyDescent="0.2">
      <c r="F383" s="15">
        <f t="shared" si="5"/>
        <v>800</v>
      </c>
    </row>
    <row r="384" spans="6:6" ht="12.2" customHeight="1" x14ac:dyDescent="0.2">
      <c r="F384" s="15">
        <f t="shared" si="5"/>
        <v>800</v>
      </c>
    </row>
    <row r="385" spans="6:6" ht="12.2" customHeight="1" x14ac:dyDescent="0.2">
      <c r="F385" s="15">
        <f t="shared" si="5"/>
        <v>800</v>
      </c>
    </row>
    <row r="386" spans="6:6" ht="12.2" customHeight="1" x14ac:dyDescent="0.2">
      <c r="F386" s="15">
        <f t="shared" si="5"/>
        <v>800</v>
      </c>
    </row>
    <row r="387" spans="6:6" ht="12.2" customHeight="1" x14ac:dyDescent="0.2">
      <c r="F387" s="15">
        <f t="shared" ref="F387:F450" si="6">F386+D387-E387</f>
        <v>800</v>
      </c>
    </row>
    <row r="388" spans="6:6" ht="12.2" customHeight="1" x14ac:dyDescent="0.2">
      <c r="F388" s="15">
        <f t="shared" si="6"/>
        <v>800</v>
      </c>
    </row>
    <row r="389" spans="6:6" ht="12.2" customHeight="1" x14ac:dyDescent="0.2">
      <c r="F389" s="15">
        <f t="shared" si="6"/>
        <v>800</v>
      </c>
    </row>
    <row r="390" spans="6:6" ht="12.2" customHeight="1" x14ac:dyDescent="0.2">
      <c r="F390" s="15">
        <f t="shared" si="6"/>
        <v>800</v>
      </c>
    </row>
    <row r="391" spans="6:6" ht="12.2" customHeight="1" x14ac:dyDescent="0.2">
      <c r="F391" s="15">
        <f t="shared" si="6"/>
        <v>800</v>
      </c>
    </row>
    <row r="392" spans="6:6" ht="12.2" customHeight="1" x14ac:dyDescent="0.2">
      <c r="F392" s="15">
        <f t="shared" si="6"/>
        <v>800</v>
      </c>
    </row>
    <row r="393" spans="6:6" ht="12.2" customHeight="1" x14ac:dyDescent="0.2">
      <c r="F393" s="15">
        <f t="shared" si="6"/>
        <v>800</v>
      </c>
    </row>
    <row r="394" spans="6:6" ht="12.2" customHeight="1" x14ac:dyDescent="0.2">
      <c r="F394" s="15">
        <f t="shared" si="6"/>
        <v>800</v>
      </c>
    </row>
    <row r="395" spans="6:6" ht="12.2" customHeight="1" x14ac:dyDescent="0.2">
      <c r="F395" s="15">
        <f t="shared" si="6"/>
        <v>800</v>
      </c>
    </row>
    <row r="396" spans="6:6" ht="12.2" customHeight="1" x14ac:dyDescent="0.2">
      <c r="F396" s="15">
        <f t="shared" si="6"/>
        <v>800</v>
      </c>
    </row>
    <row r="397" spans="6:6" ht="12.2" customHeight="1" x14ac:dyDescent="0.2">
      <c r="F397" s="15">
        <f t="shared" si="6"/>
        <v>800</v>
      </c>
    </row>
    <row r="398" spans="6:6" ht="12.2" customHeight="1" x14ac:dyDescent="0.2">
      <c r="F398" s="15">
        <f t="shared" si="6"/>
        <v>800</v>
      </c>
    </row>
    <row r="399" spans="6:6" ht="12.2" customHeight="1" x14ac:dyDescent="0.2">
      <c r="F399" s="15">
        <f t="shared" si="6"/>
        <v>800</v>
      </c>
    </row>
    <row r="400" spans="6:6" ht="12.2" customHeight="1" x14ac:dyDescent="0.2">
      <c r="F400" s="15">
        <f t="shared" si="6"/>
        <v>800</v>
      </c>
    </row>
    <row r="401" spans="6:6" ht="12.2" customHeight="1" x14ac:dyDescent="0.2">
      <c r="F401" s="15">
        <f t="shared" si="6"/>
        <v>800</v>
      </c>
    </row>
    <row r="402" spans="6:6" ht="12.2" customHeight="1" x14ac:dyDescent="0.2">
      <c r="F402" s="15">
        <f t="shared" si="6"/>
        <v>800</v>
      </c>
    </row>
    <row r="403" spans="6:6" ht="12.2" customHeight="1" x14ac:dyDescent="0.2">
      <c r="F403" s="15">
        <f t="shared" si="6"/>
        <v>800</v>
      </c>
    </row>
    <row r="404" spans="6:6" ht="12.2" customHeight="1" x14ac:dyDescent="0.2">
      <c r="F404" s="15">
        <f t="shared" si="6"/>
        <v>800</v>
      </c>
    </row>
    <row r="405" spans="6:6" ht="12.2" customHeight="1" x14ac:dyDescent="0.2">
      <c r="F405" s="15">
        <f t="shared" si="6"/>
        <v>800</v>
      </c>
    </row>
    <row r="406" spans="6:6" ht="12.2" customHeight="1" x14ac:dyDescent="0.2">
      <c r="F406" s="15">
        <f t="shared" si="6"/>
        <v>800</v>
      </c>
    </row>
    <row r="407" spans="6:6" ht="12.2" customHeight="1" x14ac:dyDescent="0.2">
      <c r="F407" s="15">
        <f t="shared" si="6"/>
        <v>800</v>
      </c>
    </row>
    <row r="408" spans="6:6" ht="12.2" customHeight="1" x14ac:dyDescent="0.2">
      <c r="F408" s="15">
        <f t="shared" si="6"/>
        <v>800</v>
      </c>
    </row>
    <row r="409" spans="6:6" ht="12.2" customHeight="1" x14ac:dyDescent="0.2">
      <c r="F409" s="15">
        <f t="shared" si="6"/>
        <v>800</v>
      </c>
    </row>
    <row r="410" spans="6:6" ht="12.2" customHeight="1" x14ac:dyDescent="0.2">
      <c r="F410" s="15">
        <f t="shared" si="6"/>
        <v>800</v>
      </c>
    </row>
    <row r="411" spans="6:6" ht="12.2" customHeight="1" x14ac:dyDescent="0.2">
      <c r="F411" s="15">
        <f t="shared" si="6"/>
        <v>800</v>
      </c>
    </row>
    <row r="412" spans="6:6" ht="12.2" customHeight="1" x14ac:dyDescent="0.2">
      <c r="F412" s="15">
        <f t="shared" si="6"/>
        <v>800</v>
      </c>
    </row>
    <row r="413" spans="6:6" ht="12.2" customHeight="1" x14ac:dyDescent="0.2">
      <c r="F413" s="15">
        <f t="shared" si="6"/>
        <v>800</v>
      </c>
    </row>
    <row r="414" spans="6:6" ht="12.2" customHeight="1" x14ac:dyDescent="0.2">
      <c r="F414" s="15">
        <f t="shared" si="6"/>
        <v>800</v>
      </c>
    </row>
    <row r="415" spans="6:6" ht="12.2" customHeight="1" x14ac:dyDescent="0.2">
      <c r="F415" s="15">
        <f t="shared" si="6"/>
        <v>800</v>
      </c>
    </row>
    <row r="416" spans="6:6" ht="12.2" customHeight="1" x14ac:dyDescent="0.2">
      <c r="F416" s="15">
        <f t="shared" si="6"/>
        <v>800</v>
      </c>
    </row>
    <row r="417" spans="6:6" ht="12.2" customHeight="1" x14ac:dyDescent="0.2">
      <c r="F417" s="15">
        <f t="shared" si="6"/>
        <v>800</v>
      </c>
    </row>
    <row r="418" spans="6:6" ht="12.2" customHeight="1" x14ac:dyDescent="0.2">
      <c r="F418" s="15">
        <f t="shared" si="6"/>
        <v>800</v>
      </c>
    </row>
    <row r="419" spans="6:6" ht="12.2" customHeight="1" x14ac:dyDescent="0.2">
      <c r="F419" s="15">
        <f t="shared" si="6"/>
        <v>800</v>
      </c>
    </row>
    <row r="420" spans="6:6" ht="12.2" customHeight="1" x14ac:dyDescent="0.2">
      <c r="F420" s="15">
        <f t="shared" si="6"/>
        <v>800</v>
      </c>
    </row>
    <row r="421" spans="6:6" ht="12.2" customHeight="1" x14ac:dyDescent="0.2">
      <c r="F421" s="15">
        <f t="shared" si="6"/>
        <v>800</v>
      </c>
    </row>
    <row r="422" spans="6:6" ht="12.2" customHeight="1" x14ac:dyDescent="0.2">
      <c r="F422" s="15">
        <f t="shared" si="6"/>
        <v>800</v>
      </c>
    </row>
    <row r="423" spans="6:6" ht="12.2" customHeight="1" x14ac:dyDescent="0.2">
      <c r="F423" s="15">
        <f t="shared" si="6"/>
        <v>800</v>
      </c>
    </row>
    <row r="424" spans="6:6" ht="12.2" customHeight="1" x14ac:dyDescent="0.2">
      <c r="F424" s="15">
        <f t="shared" si="6"/>
        <v>800</v>
      </c>
    </row>
    <row r="425" spans="6:6" ht="12.2" customHeight="1" x14ac:dyDescent="0.2">
      <c r="F425" s="15">
        <f t="shared" si="6"/>
        <v>800</v>
      </c>
    </row>
    <row r="426" spans="6:6" ht="12.2" customHeight="1" x14ac:dyDescent="0.2">
      <c r="F426" s="15">
        <f t="shared" si="6"/>
        <v>800</v>
      </c>
    </row>
    <row r="427" spans="6:6" ht="12.2" customHeight="1" x14ac:dyDescent="0.2">
      <c r="F427" s="15">
        <f t="shared" si="6"/>
        <v>800</v>
      </c>
    </row>
    <row r="428" spans="6:6" ht="12.2" customHeight="1" x14ac:dyDescent="0.2">
      <c r="F428" s="15">
        <f t="shared" si="6"/>
        <v>800</v>
      </c>
    </row>
    <row r="429" spans="6:6" ht="12.2" customHeight="1" x14ac:dyDescent="0.2">
      <c r="F429" s="15">
        <f t="shared" si="6"/>
        <v>800</v>
      </c>
    </row>
    <row r="430" spans="6:6" ht="12.2" customHeight="1" x14ac:dyDescent="0.2">
      <c r="F430" s="15">
        <f t="shared" si="6"/>
        <v>800</v>
      </c>
    </row>
    <row r="431" spans="6:6" ht="12.2" customHeight="1" x14ac:dyDescent="0.2">
      <c r="F431" s="15">
        <f t="shared" si="6"/>
        <v>800</v>
      </c>
    </row>
    <row r="432" spans="6:6" ht="12.2" customHeight="1" x14ac:dyDescent="0.2">
      <c r="F432" s="15">
        <f t="shared" si="6"/>
        <v>800</v>
      </c>
    </row>
    <row r="433" spans="6:6" ht="12.2" customHeight="1" x14ac:dyDescent="0.2">
      <c r="F433" s="15">
        <f t="shared" si="6"/>
        <v>800</v>
      </c>
    </row>
    <row r="434" spans="6:6" ht="12.2" customHeight="1" x14ac:dyDescent="0.2">
      <c r="F434" s="15">
        <f t="shared" si="6"/>
        <v>800</v>
      </c>
    </row>
    <row r="435" spans="6:6" ht="12.2" customHeight="1" x14ac:dyDescent="0.2">
      <c r="F435" s="15">
        <f t="shared" si="6"/>
        <v>800</v>
      </c>
    </row>
    <row r="436" spans="6:6" ht="12.2" customHeight="1" x14ac:dyDescent="0.2">
      <c r="F436" s="15">
        <f t="shared" si="6"/>
        <v>800</v>
      </c>
    </row>
    <row r="437" spans="6:6" ht="12.2" customHeight="1" x14ac:dyDescent="0.2">
      <c r="F437" s="15">
        <f t="shared" si="6"/>
        <v>800</v>
      </c>
    </row>
    <row r="438" spans="6:6" ht="12.2" customHeight="1" x14ac:dyDescent="0.2">
      <c r="F438" s="15">
        <f t="shared" si="6"/>
        <v>800</v>
      </c>
    </row>
    <row r="439" spans="6:6" ht="12.2" customHeight="1" x14ac:dyDescent="0.2">
      <c r="F439" s="15">
        <f t="shared" si="6"/>
        <v>800</v>
      </c>
    </row>
    <row r="440" spans="6:6" ht="12.2" customHeight="1" x14ac:dyDescent="0.2">
      <c r="F440" s="15">
        <f t="shared" si="6"/>
        <v>800</v>
      </c>
    </row>
    <row r="441" spans="6:6" ht="12.2" customHeight="1" x14ac:dyDescent="0.2">
      <c r="F441" s="15">
        <f t="shared" si="6"/>
        <v>800</v>
      </c>
    </row>
    <row r="442" spans="6:6" ht="12.2" customHeight="1" x14ac:dyDescent="0.2">
      <c r="F442" s="15">
        <f t="shared" si="6"/>
        <v>800</v>
      </c>
    </row>
    <row r="443" spans="6:6" ht="12.2" customHeight="1" x14ac:dyDescent="0.2">
      <c r="F443" s="15">
        <f t="shared" si="6"/>
        <v>800</v>
      </c>
    </row>
    <row r="444" spans="6:6" ht="12.2" customHeight="1" x14ac:dyDescent="0.2">
      <c r="F444" s="15">
        <f t="shared" si="6"/>
        <v>800</v>
      </c>
    </row>
    <row r="445" spans="6:6" ht="12.2" customHeight="1" x14ac:dyDescent="0.2">
      <c r="F445" s="15">
        <f t="shared" si="6"/>
        <v>800</v>
      </c>
    </row>
    <row r="446" spans="6:6" ht="12.2" customHeight="1" x14ac:dyDescent="0.2">
      <c r="F446" s="15">
        <f t="shared" si="6"/>
        <v>800</v>
      </c>
    </row>
    <row r="447" spans="6:6" ht="12.2" customHeight="1" x14ac:dyDescent="0.2">
      <c r="F447" s="15">
        <f t="shared" si="6"/>
        <v>800</v>
      </c>
    </row>
    <row r="448" spans="6:6" ht="12.2" customHeight="1" x14ac:dyDescent="0.2">
      <c r="F448" s="15">
        <f t="shared" si="6"/>
        <v>800</v>
      </c>
    </row>
    <row r="449" spans="6:6" ht="12.2" customHeight="1" x14ac:dyDescent="0.2">
      <c r="F449" s="15">
        <f t="shared" si="6"/>
        <v>800</v>
      </c>
    </row>
    <row r="450" spans="6:6" ht="12.2" customHeight="1" x14ac:dyDescent="0.2">
      <c r="F450" s="15">
        <f t="shared" si="6"/>
        <v>800</v>
      </c>
    </row>
    <row r="451" spans="6:6" ht="12.2" customHeight="1" x14ac:dyDescent="0.2">
      <c r="F451" s="15">
        <f t="shared" ref="F451:F514" si="7">F450+D451-E451</f>
        <v>800</v>
      </c>
    </row>
    <row r="452" spans="6:6" ht="12.2" customHeight="1" x14ac:dyDescent="0.2">
      <c r="F452" s="15">
        <f t="shared" si="7"/>
        <v>800</v>
      </c>
    </row>
    <row r="453" spans="6:6" ht="12.2" customHeight="1" x14ac:dyDescent="0.2">
      <c r="F453" s="15">
        <f t="shared" si="7"/>
        <v>800</v>
      </c>
    </row>
    <row r="454" spans="6:6" ht="12.2" customHeight="1" x14ac:dyDescent="0.2">
      <c r="F454" s="15">
        <f t="shared" si="7"/>
        <v>800</v>
      </c>
    </row>
    <row r="455" spans="6:6" ht="12.2" customHeight="1" x14ac:dyDescent="0.2">
      <c r="F455" s="15">
        <f t="shared" si="7"/>
        <v>800</v>
      </c>
    </row>
    <row r="456" spans="6:6" ht="12.2" customHeight="1" x14ac:dyDescent="0.2">
      <c r="F456" s="15">
        <f t="shared" si="7"/>
        <v>800</v>
      </c>
    </row>
    <row r="457" spans="6:6" ht="12.2" customHeight="1" x14ac:dyDescent="0.2">
      <c r="F457" s="15">
        <f t="shared" si="7"/>
        <v>800</v>
      </c>
    </row>
    <row r="458" spans="6:6" ht="12.2" customHeight="1" x14ac:dyDescent="0.2">
      <c r="F458" s="15">
        <f t="shared" si="7"/>
        <v>800</v>
      </c>
    </row>
    <row r="459" spans="6:6" ht="12.2" customHeight="1" x14ac:dyDescent="0.2">
      <c r="F459" s="15">
        <f t="shared" si="7"/>
        <v>800</v>
      </c>
    </row>
    <row r="460" spans="6:6" ht="12.2" customHeight="1" x14ac:dyDescent="0.2">
      <c r="F460" s="15">
        <f t="shared" si="7"/>
        <v>800</v>
      </c>
    </row>
    <row r="461" spans="6:6" ht="12.2" customHeight="1" x14ac:dyDescent="0.2">
      <c r="F461" s="15">
        <f t="shared" si="7"/>
        <v>800</v>
      </c>
    </row>
    <row r="462" spans="6:6" ht="12.2" customHeight="1" x14ac:dyDescent="0.2">
      <c r="F462" s="15">
        <f t="shared" si="7"/>
        <v>800</v>
      </c>
    </row>
    <row r="463" spans="6:6" ht="12.2" customHeight="1" x14ac:dyDescent="0.2">
      <c r="F463" s="15">
        <f t="shared" si="7"/>
        <v>800</v>
      </c>
    </row>
    <row r="464" spans="6:6" ht="12.2" customHeight="1" x14ac:dyDescent="0.2">
      <c r="F464" s="15">
        <f t="shared" si="7"/>
        <v>800</v>
      </c>
    </row>
    <row r="465" spans="6:6" ht="12.2" customHeight="1" x14ac:dyDescent="0.2">
      <c r="F465" s="15">
        <f t="shared" si="7"/>
        <v>800</v>
      </c>
    </row>
    <row r="466" spans="6:6" ht="12.2" customHeight="1" x14ac:dyDescent="0.2">
      <c r="F466" s="15">
        <f t="shared" si="7"/>
        <v>800</v>
      </c>
    </row>
    <row r="467" spans="6:6" ht="12.2" customHeight="1" x14ac:dyDescent="0.2">
      <c r="F467" s="15">
        <f t="shared" si="7"/>
        <v>800</v>
      </c>
    </row>
    <row r="468" spans="6:6" ht="12.2" customHeight="1" x14ac:dyDescent="0.2">
      <c r="F468" s="15">
        <f t="shared" si="7"/>
        <v>800</v>
      </c>
    </row>
    <row r="469" spans="6:6" ht="12.2" customHeight="1" x14ac:dyDescent="0.2">
      <c r="F469" s="15">
        <f t="shared" si="7"/>
        <v>800</v>
      </c>
    </row>
    <row r="470" spans="6:6" ht="12.2" customHeight="1" x14ac:dyDescent="0.2">
      <c r="F470" s="15">
        <f t="shared" si="7"/>
        <v>800</v>
      </c>
    </row>
    <row r="471" spans="6:6" ht="12.2" customHeight="1" x14ac:dyDescent="0.2">
      <c r="F471" s="15">
        <f t="shared" si="7"/>
        <v>800</v>
      </c>
    </row>
    <row r="472" spans="6:6" ht="12.2" customHeight="1" x14ac:dyDescent="0.2">
      <c r="F472" s="15">
        <f t="shared" si="7"/>
        <v>800</v>
      </c>
    </row>
    <row r="473" spans="6:6" ht="12.2" customHeight="1" x14ac:dyDescent="0.2">
      <c r="F473" s="15">
        <f t="shared" si="7"/>
        <v>800</v>
      </c>
    </row>
    <row r="474" spans="6:6" ht="12.2" customHeight="1" x14ac:dyDescent="0.2">
      <c r="F474" s="15">
        <f t="shared" si="7"/>
        <v>800</v>
      </c>
    </row>
    <row r="475" spans="6:6" ht="12.2" customHeight="1" x14ac:dyDescent="0.2">
      <c r="F475" s="15">
        <f t="shared" si="7"/>
        <v>800</v>
      </c>
    </row>
    <row r="476" spans="6:6" ht="12.2" customHeight="1" x14ac:dyDescent="0.2">
      <c r="F476" s="15">
        <f t="shared" si="7"/>
        <v>800</v>
      </c>
    </row>
    <row r="477" spans="6:6" ht="12.2" customHeight="1" x14ac:dyDescent="0.2">
      <c r="F477" s="15">
        <f t="shared" si="7"/>
        <v>800</v>
      </c>
    </row>
    <row r="478" spans="6:6" ht="12.2" customHeight="1" x14ac:dyDescent="0.2">
      <c r="F478" s="15">
        <f t="shared" si="7"/>
        <v>800</v>
      </c>
    </row>
    <row r="479" spans="6:6" ht="12.2" customHeight="1" x14ac:dyDescent="0.2">
      <c r="F479" s="15">
        <f t="shared" si="7"/>
        <v>800</v>
      </c>
    </row>
    <row r="480" spans="6:6" ht="12.2" customHeight="1" x14ac:dyDescent="0.2">
      <c r="F480" s="15">
        <f t="shared" si="7"/>
        <v>800</v>
      </c>
    </row>
    <row r="481" spans="6:6" ht="12.2" customHeight="1" x14ac:dyDescent="0.2">
      <c r="F481" s="15">
        <f t="shared" si="7"/>
        <v>800</v>
      </c>
    </row>
    <row r="482" spans="6:6" ht="12.2" customHeight="1" x14ac:dyDescent="0.2">
      <c r="F482" s="15">
        <f t="shared" si="7"/>
        <v>800</v>
      </c>
    </row>
    <row r="483" spans="6:6" ht="12.2" customHeight="1" x14ac:dyDescent="0.2">
      <c r="F483" s="15">
        <f t="shared" si="7"/>
        <v>800</v>
      </c>
    </row>
    <row r="484" spans="6:6" ht="12.2" customHeight="1" x14ac:dyDescent="0.2">
      <c r="F484" s="15">
        <f t="shared" si="7"/>
        <v>800</v>
      </c>
    </row>
    <row r="485" spans="6:6" ht="12.2" customHeight="1" x14ac:dyDescent="0.2">
      <c r="F485" s="15">
        <f t="shared" si="7"/>
        <v>800</v>
      </c>
    </row>
    <row r="486" spans="6:6" ht="12.2" customHeight="1" x14ac:dyDescent="0.2">
      <c r="F486" s="15">
        <f t="shared" si="7"/>
        <v>800</v>
      </c>
    </row>
    <row r="487" spans="6:6" ht="12.2" customHeight="1" x14ac:dyDescent="0.2">
      <c r="F487" s="15">
        <f t="shared" si="7"/>
        <v>800</v>
      </c>
    </row>
    <row r="488" spans="6:6" ht="12.2" customHeight="1" x14ac:dyDescent="0.2">
      <c r="F488" s="15">
        <f t="shared" si="7"/>
        <v>800</v>
      </c>
    </row>
    <row r="489" spans="6:6" ht="12.2" customHeight="1" x14ac:dyDescent="0.2">
      <c r="F489" s="15">
        <f t="shared" si="7"/>
        <v>800</v>
      </c>
    </row>
    <row r="490" spans="6:6" ht="12.2" customHeight="1" x14ac:dyDescent="0.2">
      <c r="F490" s="15">
        <f t="shared" si="7"/>
        <v>800</v>
      </c>
    </row>
    <row r="491" spans="6:6" ht="12.2" customHeight="1" x14ac:dyDescent="0.2">
      <c r="F491" s="15">
        <f t="shared" si="7"/>
        <v>800</v>
      </c>
    </row>
    <row r="492" spans="6:6" ht="12.2" customHeight="1" x14ac:dyDescent="0.2">
      <c r="F492" s="15">
        <f t="shared" si="7"/>
        <v>800</v>
      </c>
    </row>
    <row r="493" spans="6:6" ht="12.2" customHeight="1" x14ac:dyDescent="0.2">
      <c r="F493" s="15">
        <f t="shared" si="7"/>
        <v>800</v>
      </c>
    </row>
    <row r="494" spans="6:6" ht="12.2" customHeight="1" x14ac:dyDescent="0.2">
      <c r="F494" s="15">
        <f t="shared" si="7"/>
        <v>800</v>
      </c>
    </row>
    <row r="495" spans="6:6" ht="12.2" customHeight="1" x14ac:dyDescent="0.2">
      <c r="F495" s="15">
        <f t="shared" si="7"/>
        <v>800</v>
      </c>
    </row>
    <row r="496" spans="6:6" ht="12.2" customHeight="1" x14ac:dyDescent="0.2">
      <c r="F496" s="15">
        <f t="shared" si="7"/>
        <v>800</v>
      </c>
    </row>
    <row r="497" spans="6:6" ht="12.2" customHeight="1" x14ac:dyDescent="0.2">
      <c r="F497" s="15">
        <f t="shared" si="7"/>
        <v>800</v>
      </c>
    </row>
    <row r="498" spans="6:6" ht="12.2" customHeight="1" x14ac:dyDescent="0.2">
      <c r="F498" s="15">
        <f t="shared" si="7"/>
        <v>800</v>
      </c>
    </row>
    <row r="499" spans="6:6" ht="12.2" customHeight="1" x14ac:dyDescent="0.2">
      <c r="F499" s="15">
        <f t="shared" si="7"/>
        <v>800</v>
      </c>
    </row>
    <row r="500" spans="6:6" ht="12.2" customHeight="1" x14ac:dyDescent="0.2">
      <c r="F500" s="15">
        <f t="shared" si="7"/>
        <v>800</v>
      </c>
    </row>
    <row r="501" spans="6:6" ht="12.2" customHeight="1" x14ac:dyDescent="0.2">
      <c r="F501" s="15">
        <f t="shared" si="7"/>
        <v>800</v>
      </c>
    </row>
    <row r="502" spans="6:6" ht="12.2" customHeight="1" x14ac:dyDescent="0.2">
      <c r="F502" s="15">
        <f t="shared" si="7"/>
        <v>800</v>
      </c>
    </row>
    <row r="503" spans="6:6" ht="12.2" customHeight="1" x14ac:dyDescent="0.2">
      <c r="F503" s="15">
        <f t="shared" si="7"/>
        <v>800</v>
      </c>
    </row>
    <row r="504" spans="6:6" ht="12.2" customHeight="1" x14ac:dyDescent="0.2">
      <c r="F504" s="15">
        <f t="shared" si="7"/>
        <v>800</v>
      </c>
    </row>
    <row r="505" spans="6:6" ht="12.2" customHeight="1" x14ac:dyDescent="0.2">
      <c r="F505" s="15">
        <f t="shared" si="7"/>
        <v>800</v>
      </c>
    </row>
    <row r="506" spans="6:6" ht="12.2" customHeight="1" x14ac:dyDescent="0.2">
      <c r="F506" s="15">
        <f t="shared" si="7"/>
        <v>800</v>
      </c>
    </row>
    <row r="507" spans="6:6" ht="12.2" customHeight="1" x14ac:dyDescent="0.2">
      <c r="F507" s="15">
        <f t="shared" si="7"/>
        <v>800</v>
      </c>
    </row>
    <row r="508" spans="6:6" ht="12.2" customHeight="1" x14ac:dyDescent="0.2">
      <c r="F508" s="15">
        <f t="shared" si="7"/>
        <v>800</v>
      </c>
    </row>
    <row r="509" spans="6:6" ht="12.2" customHeight="1" x14ac:dyDescent="0.2">
      <c r="F509" s="15">
        <f t="shared" si="7"/>
        <v>800</v>
      </c>
    </row>
    <row r="510" spans="6:6" ht="12.2" customHeight="1" x14ac:dyDescent="0.2">
      <c r="F510" s="15">
        <f t="shared" si="7"/>
        <v>800</v>
      </c>
    </row>
    <row r="511" spans="6:6" ht="12.2" customHeight="1" x14ac:dyDescent="0.2">
      <c r="F511" s="15">
        <f t="shared" si="7"/>
        <v>800</v>
      </c>
    </row>
    <row r="512" spans="6:6" ht="12.2" customHeight="1" x14ac:dyDescent="0.2">
      <c r="F512" s="15">
        <f t="shared" si="7"/>
        <v>800</v>
      </c>
    </row>
    <row r="513" spans="6:6" ht="12.2" customHeight="1" x14ac:dyDescent="0.2">
      <c r="F513" s="15">
        <f t="shared" si="7"/>
        <v>800</v>
      </c>
    </row>
    <row r="514" spans="6:6" ht="12.2" customHeight="1" x14ac:dyDescent="0.2">
      <c r="F514" s="15">
        <f t="shared" si="7"/>
        <v>800</v>
      </c>
    </row>
    <row r="515" spans="6:6" ht="12.2" customHeight="1" x14ac:dyDescent="0.2">
      <c r="F515" s="15">
        <f t="shared" ref="F515:F578" si="8">F514+D515-E515</f>
        <v>800</v>
      </c>
    </row>
    <row r="516" spans="6:6" ht="12.2" customHeight="1" x14ac:dyDescent="0.2">
      <c r="F516" s="15">
        <f t="shared" si="8"/>
        <v>800</v>
      </c>
    </row>
    <row r="517" spans="6:6" ht="12.2" customHeight="1" x14ac:dyDescent="0.2">
      <c r="F517" s="15">
        <f t="shared" si="8"/>
        <v>800</v>
      </c>
    </row>
    <row r="518" spans="6:6" ht="12.2" customHeight="1" x14ac:dyDescent="0.2">
      <c r="F518" s="15">
        <f t="shared" si="8"/>
        <v>800</v>
      </c>
    </row>
    <row r="519" spans="6:6" ht="12.2" customHeight="1" x14ac:dyDescent="0.2">
      <c r="F519" s="15">
        <f t="shared" si="8"/>
        <v>800</v>
      </c>
    </row>
    <row r="520" spans="6:6" ht="12.2" customHeight="1" x14ac:dyDescent="0.2">
      <c r="F520" s="15">
        <f t="shared" si="8"/>
        <v>800</v>
      </c>
    </row>
    <row r="521" spans="6:6" ht="12.2" customHeight="1" x14ac:dyDescent="0.2">
      <c r="F521" s="15">
        <f t="shared" si="8"/>
        <v>800</v>
      </c>
    </row>
    <row r="522" spans="6:6" ht="12.2" customHeight="1" x14ac:dyDescent="0.2">
      <c r="F522" s="15">
        <f t="shared" si="8"/>
        <v>800</v>
      </c>
    </row>
    <row r="523" spans="6:6" ht="12.2" customHeight="1" x14ac:dyDescent="0.2">
      <c r="F523" s="15">
        <f t="shared" si="8"/>
        <v>800</v>
      </c>
    </row>
    <row r="524" spans="6:6" ht="12.2" customHeight="1" x14ac:dyDescent="0.2">
      <c r="F524" s="15">
        <f t="shared" si="8"/>
        <v>800</v>
      </c>
    </row>
    <row r="525" spans="6:6" ht="12.2" customHeight="1" x14ac:dyDescent="0.2">
      <c r="F525" s="15">
        <f t="shared" si="8"/>
        <v>800</v>
      </c>
    </row>
    <row r="526" spans="6:6" ht="12.2" customHeight="1" x14ac:dyDescent="0.2">
      <c r="F526" s="15">
        <f t="shared" si="8"/>
        <v>800</v>
      </c>
    </row>
    <row r="527" spans="6:6" ht="12.2" customHeight="1" x14ac:dyDescent="0.2">
      <c r="F527" s="15">
        <f t="shared" si="8"/>
        <v>800</v>
      </c>
    </row>
    <row r="528" spans="6:6" ht="12.2" customHeight="1" x14ac:dyDescent="0.2">
      <c r="F528" s="15">
        <f t="shared" si="8"/>
        <v>800</v>
      </c>
    </row>
    <row r="529" spans="6:6" ht="12.2" customHeight="1" x14ac:dyDescent="0.2">
      <c r="F529" s="15">
        <f t="shared" si="8"/>
        <v>800</v>
      </c>
    </row>
    <row r="530" spans="6:6" ht="12.2" customHeight="1" x14ac:dyDescent="0.2">
      <c r="F530" s="15">
        <f t="shared" si="8"/>
        <v>800</v>
      </c>
    </row>
    <row r="531" spans="6:6" ht="12.2" customHeight="1" x14ac:dyDescent="0.2">
      <c r="F531" s="15">
        <f t="shared" si="8"/>
        <v>800</v>
      </c>
    </row>
    <row r="532" spans="6:6" ht="12.2" customHeight="1" x14ac:dyDescent="0.2">
      <c r="F532" s="15">
        <f t="shared" si="8"/>
        <v>800</v>
      </c>
    </row>
    <row r="533" spans="6:6" ht="12.2" customHeight="1" x14ac:dyDescent="0.2">
      <c r="F533" s="15">
        <f t="shared" si="8"/>
        <v>800</v>
      </c>
    </row>
    <row r="534" spans="6:6" ht="12.2" customHeight="1" x14ac:dyDescent="0.2">
      <c r="F534" s="15">
        <f t="shared" si="8"/>
        <v>800</v>
      </c>
    </row>
    <row r="535" spans="6:6" ht="12.2" customHeight="1" x14ac:dyDescent="0.2">
      <c r="F535" s="15">
        <f t="shared" si="8"/>
        <v>800</v>
      </c>
    </row>
    <row r="536" spans="6:6" ht="12.2" customHeight="1" x14ac:dyDescent="0.2">
      <c r="F536" s="15">
        <f t="shared" si="8"/>
        <v>800</v>
      </c>
    </row>
    <row r="537" spans="6:6" ht="12.2" customHeight="1" x14ac:dyDescent="0.2">
      <c r="F537" s="15">
        <f t="shared" si="8"/>
        <v>800</v>
      </c>
    </row>
    <row r="538" spans="6:6" ht="12.2" customHeight="1" x14ac:dyDescent="0.2">
      <c r="F538" s="15">
        <f t="shared" si="8"/>
        <v>800</v>
      </c>
    </row>
    <row r="539" spans="6:6" ht="12.2" customHeight="1" x14ac:dyDescent="0.2">
      <c r="F539" s="15">
        <f t="shared" si="8"/>
        <v>800</v>
      </c>
    </row>
    <row r="540" spans="6:6" ht="12.2" customHeight="1" x14ac:dyDescent="0.2">
      <c r="F540" s="15">
        <f t="shared" si="8"/>
        <v>800</v>
      </c>
    </row>
    <row r="541" spans="6:6" ht="12.2" customHeight="1" x14ac:dyDescent="0.2">
      <c r="F541" s="15">
        <f t="shared" si="8"/>
        <v>800</v>
      </c>
    </row>
    <row r="542" spans="6:6" ht="12.2" customHeight="1" x14ac:dyDescent="0.2">
      <c r="F542" s="15">
        <f t="shared" si="8"/>
        <v>800</v>
      </c>
    </row>
    <row r="543" spans="6:6" ht="12.2" customHeight="1" x14ac:dyDescent="0.2">
      <c r="F543" s="15">
        <f t="shared" si="8"/>
        <v>800</v>
      </c>
    </row>
    <row r="544" spans="6:6" ht="12.2" customHeight="1" x14ac:dyDescent="0.2">
      <c r="F544" s="15">
        <f t="shared" si="8"/>
        <v>800</v>
      </c>
    </row>
    <row r="545" spans="6:6" ht="12.2" customHeight="1" x14ac:dyDescent="0.2">
      <c r="F545" s="15">
        <f t="shared" si="8"/>
        <v>800</v>
      </c>
    </row>
    <row r="546" spans="6:6" ht="12.2" customHeight="1" x14ac:dyDescent="0.2">
      <c r="F546" s="15">
        <f t="shared" si="8"/>
        <v>800</v>
      </c>
    </row>
    <row r="547" spans="6:6" ht="12.2" customHeight="1" x14ac:dyDescent="0.2">
      <c r="F547" s="15">
        <f t="shared" si="8"/>
        <v>800</v>
      </c>
    </row>
    <row r="548" spans="6:6" ht="12.2" customHeight="1" x14ac:dyDescent="0.2">
      <c r="F548" s="15">
        <f t="shared" si="8"/>
        <v>800</v>
      </c>
    </row>
    <row r="549" spans="6:6" ht="12.2" customHeight="1" x14ac:dyDescent="0.2">
      <c r="F549" s="15">
        <f t="shared" si="8"/>
        <v>800</v>
      </c>
    </row>
    <row r="550" spans="6:6" ht="12.2" customHeight="1" x14ac:dyDescent="0.2">
      <c r="F550" s="15">
        <f t="shared" si="8"/>
        <v>800</v>
      </c>
    </row>
    <row r="551" spans="6:6" ht="12.2" customHeight="1" x14ac:dyDescent="0.2">
      <c r="F551" s="15">
        <f t="shared" si="8"/>
        <v>800</v>
      </c>
    </row>
    <row r="552" spans="6:6" ht="12.2" customHeight="1" x14ac:dyDescent="0.2">
      <c r="F552" s="15">
        <f t="shared" si="8"/>
        <v>800</v>
      </c>
    </row>
    <row r="553" spans="6:6" ht="12.2" customHeight="1" x14ac:dyDescent="0.2">
      <c r="F553" s="15">
        <f t="shared" si="8"/>
        <v>800</v>
      </c>
    </row>
    <row r="554" spans="6:6" ht="12.2" customHeight="1" x14ac:dyDescent="0.2">
      <c r="F554" s="15">
        <f t="shared" si="8"/>
        <v>800</v>
      </c>
    </row>
    <row r="555" spans="6:6" ht="12.2" customHeight="1" x14ac:dyDescent="0.2">
      <c r="F555" s="15">
        <f t="shared" si="8"/>
        <v>800</v>
      </c>
    </row>
    <row r="556" spans="6:6" ht="12.2" customHeight="1" x14ac:dyDescent="0.2">
      <c r="F556" s="15">
        <f t="shared" si="8"/>
        <v>800</v>
      </c>
    </row>
    <row r="557" spans="6:6" ht="12.2" customHeight="1" x14ac:dyDescent="0.2">
      <c r="F557" s="15">
        <f t="shared" si="8"/>
        <v>800</v>
      </c>
    </row>
    <row r="558" spans="6:6" ht="12.2" customHeight="1" x14ac:dyDescent="0.2">
      <c r="F558" s="15">
        <f t="shared" si="8"/>
        <v>800</v>
      </c>
    </row>
    <row r="559" spans="6:6" ht="12.2" customHeight="1" x14ac:dyDescent="0.2">
      <c r="F559" s="15">
        <f t="shared" si="8"/>
        <v>800</v>
      </c>
    </row>
    <row r="560" spans="6:6" ht="12.2" customHeight="1" x14ac:dyDescent="0.2">
      <c r="F560" s="15">
        <f t="shared" si="8"/>
        <v>800</v>
      </c>
    </row>
    <row r="561" spans="6:6" ht="12.2" customHeight="1" x14ac:dyDescent="0.2">
      <c r="F561" s="15">
        <f t="shared" si="8"/>
        <v>800</v>
      </c>
    </row>
    <row r="562" spans="6:6" ht="12.2" customHeight="1" x14ac:dyDescent="0.2">
      <c r="F562" s="15">
        <f t="shared" si="8"/>
        <v>800</v>
      </c>
    </row>
    <row r="563" spans="6:6" ht="12.2" customHeight="1" x14ac:dyDescent="0.2">
      <c r="F563" s="15">
        <f t="shared" si="8"/>
        <v>800</v>
      </c>
    </row>
    <row r="564" spans="6:6" ht="12.2" customHeight="1" x14ac:dyDescent="0.2">
      <c r="F564" s="15">
        <f t="shared" si="8"/>
        <v>800</v>
      </c>
    </row>
    <row r="565" spans="6:6" ht="12.2" customHeight="1" x14ac:dyDescent="0.2">
      <c r="F565" s="15">
        <f t="shared" si="8"/>
        <v>800</v>
      </c>
    </row>
    <row r="566" spans="6:6" ht="12.2" customHeight="1" x14ac:dyDescent="0.2">
      <c r="F566" s="15">
        <f t="shared" si="8"/>
        <v>800</v>
      </c>
    </row>
    <row r="567" spans="6:6" ht="12.2" customHeight="1" x14ac:dyDescent="0.2">
      <c r="F567" s="15">
        <f t="shared" si="8"/>
        <v>800</v>
      </c>
    </row>
    <row r="568" spans="6:6" ht="12.2" customHeight="1" x14ac:dyDescent="0.2">
      <c r="F568" s="15">
        <f t="shared" si="8"/>
        <v>800</v>
      </c>
    </row>
    <row r="569" spans="6:6" ht="12.2" customHeight="1" x14ac:dyDescent="0.2">
      <c r="F569" s="15">
        <f t="shared" si="8"/>
        <v>800</v>
      </c>
    </row>
    <row r="570" spans="6:6" ht="12.2" customHeight="1" x14ac:dyDescent="0.2">
      <c r="F570" s="15">
        <f t="shared" si="8"/>
        <v>800</v>
      </c>
    </row>
    <row r="571" spans="6:6" ht="12.2" customHeight="1" x14ac:dyDescent="0.2">
      <c r="F571" s="15">
        <f t="shared" si="8"/>
        <v>800</v>
      </c>
    </row>
    <row r="572" spans="6:6" ht="12.2" customHeight="1" x14ac:dyDescent="0.2">
      <c r="F572" s="15">
        <f t="shared" si="8"/>
        <v>800</v>
      </c>
    </row>
    <row r="573" spans="6:6" ht="12.2" customHeight="1" x14ac:dyDescent="0.2">
      <c r="F573" s="15">
        <f t="shared" si="8"/>
        <v>800</v>
      </c>
    </row>
    <row r="574" spans="6:6" ht="12.2" customHeight="1" x14ac:dyDescent="0.2">
      <c r="F574" s="15">
        <f t="shared" si="8"/>
        <v>800</v>
      </c>
    </row>
    <row r="575" spans="6:6" ht="12.2" customHeight="1" x14ac:dyDescent="0.2">
      <c r="F575" s="15">
        <f t="shared" si="8"/>
        <v>800</v>
      </c>
    </row>
    <row r="576" spans="6:6" ht="12.2" customHeight="1" x14ac:dyDescent="0.2">
      <c r="F576" s="15">
        <f t="shared" si="8"/>
        <v>800</v>
      </c>
    </row>
    <row r="577" spans="6:6" ht="12.2" customHeight="1" x14ac:dyDescent="0.2">
      <c r="F577" s="15">
        <f t="shared" si="8"/>
        <v>800</v>
      </c>
    </row>
    <row r="578" spans="6:6" ht="12.2" customHeight="1" x14ac:dyDescent="0.2">
      <c r="F578" s="15">
        <f t="shared" si="8"/>
        <v>800</v>
      </c>
    </row>
    <row r="579" spans="6:6" ht="12.2" customHeight="1" x14ac:dyDescent="0.2">
      <c r="F579" s="15">
        <f t="shared" ref="F579:F642" si="9">F578+D579-E579</f>
        <v>800</v>
      </c>
    </row>
    <row r="580" spans="6:6" ht="12.2" customHeight="1" x14ac:dyDescent="0.2">
      <c r="F580" s="15">
        <f t="shared" si="9"/>
        <v>800</v>
      </c>
    </row>
    <row r="581" spans="6:6" ht="12.2" customHeight="1" x14ac:dyDescent="0.2">
      <c r="F581" s="15">
        <f t="shared" si="9"/>
        <v>800</v>
      </c>
    </row>
    <row r="582" spans="6:6" ht="12.2" customHeight="1" x14ac:dyDescent="0.2">
      <c r="F582" s="15">
        <f t="shared" si="9"/>
        <v>800</v>
      </c>
    </row>
    <row r="583" spans="6:6" ht="12.2" customHeight="1" x14ac:dyDescent="0.2">
      <c r="F583" s="15">
        <f t="shared" si="9"/>
        <v>800</v>
      </c>
    </row>
    <row r="584" spans="6:6" ht="12.2" customHeight="1" x14ac:dyDescent="0.2">
      <c r="F584" s="15">
        <f t="shared" si="9"/>
        <v>800</v>
      </c>
    </row>
    <row r="585" spans="6:6" ht="12.2" customHeight="1" x14ac:dyDescent="0.2">
      <c r="F585" s="15">
        <f t="shared" si="9"/>
        <v>800</v>
      </c>
    </row>
    <row r="586" spans="6:6" ht="12.2" customHeight="1" x14ac:dyDescent="0.2">
      <c r="F586" s="15">
        <f t="shared" si="9"/>
        <v>800</v>
      </c>
    </row>
    <row r="587" spans="6:6" ht="12.2" customHeight="1" x14ac:dyDescent="0.2">
      <c r="F587" s="15">
        <f t="shared" si="9"/>
        <v>800</v>
      </c>
    </row>
    <row r="588" spans="6:6" ht="12.2" customHeight="1" x14ac:dyDescent="0.2">
      <c r="F588" s="15">
        <f t="shared" si="9"/>
        <v>800</v>
      </c>
    </row>
    <row r="589" spans="6:6" ht="12.2" customHeight="1" x14ac:dyDescent="0.2">
      <c r="F589" s="15">
        <f t="shared" si="9"/>
        <v>800</v>
      </c>
    </row>
    <row r="590" spans="6:6" ht="12.2" customHeight="1" x14ac:dyDescent="0.2">
      <c r="F590" s="15">
        <f t="shared" si="9"/>
        <v>800</v>
      </c>
    </row>
    <row r="591" spans="6:6" ht="12.2" customHeight="1" x14ac:dyDescent="0.2">
      <c r="F591" s="15">
        <f t="shared" si="9"/>
        <v>800</v>
      </c>
    </row>
    <row r="592" spans="6:6" ht="12.2" customHeight="1" x14ac:dyDescent="0.2">
      <c r="F592" s="15">
        <f t="shared" si="9"/>
        <v>800</v>
      </c>
    </row>
    <row r="593" spans="6:6" ht="12.2" customHeight="1" x14ac:dyDescent="0.2">
      <c r="F593" s="15">
        <f t="shared" si="9"/>
        <v>800</v>
      </c>
    </row>
    <row r="594" spans="6:6" ht="12.2" customHeight="1" x14ac:dyDescent="0.2">
      <c r="F594" s="15">
        <f t="shared" si="9"/>
        <v>800</v>
      </c>
    </row>
    <row r="595" spans="6:6" ht="12.2" customHeight="1" x14ac:dyDescent="0.2">
      <c r="F595" s="15">
        <f t="shared" si="9"/>
        <v>800</v>
      </c>
    </row>
    <row r="596" spans="6:6" ht="12.2" customHeight="1" x14ac:dyDescent="0.2">
      <c r="F596" s="15">
        <f t="shared" si="9"/>
        <v>800</v>
      </c>
    </row>
    <row r="597" spans="6:6" ht="12.2" customHeight="1" x14ac:dyDescent="0.2">
      <c r="F597" s="15">
        <f t="shared" si="9"/>
        <v>800</v>
      </c>
    </row>
    <row r="598" spans="6:6" ht="12.2" customHeight="1" x14ac:dyDescent="0.2">
      <c r="F598" s="15">
        <f t="shared" si="9"/>
        <v>800</v>
      </c>
    </row>
    <row r="599" spans="6:6" ht="12.2" customHeight="1" x14ac:dyDescent="0.2">
      <c r="F599" s="15">
        <f t="shared" si="9"/>
        <v>800</v>
      </c>
    </row>
    <row r="600" spans="6:6" ht="12.2" customHeight="1" x14ac:dyDescent="0.2">
      <c r="F600" s="15">
        <f t="shared" si="9"/>
        <v>800</v>
      </c>
    </row>
    <row r="601" spans="6:6" ht="12.2" customHeight="1" x14ac:dyDescent="0.2">
      <c r="F601" s="15">
        <f t="shared" si="9"/>
        <v>800</v>
      </c>
    </row>
    <row r="602" spans="6:6" ht="12.2" customHeight="1" x14ac:dyDescent="0.2">
      <c r="F602" s="15">
        <f t="shared" si="9"/>
        <v>800</v>
      </c>
    </row>
    <row r="603" spans="6:6" ht="12.2" customHeight="1" x14ac:dyDescent="0.2">
      <c r="F603" s="15">
        <f t="shared" si="9"/>
        <v>800</v>
      </c>
    </row>
    <row r="604" spans="6:6" ht="12.2" customHeight="1" x14ac:dyDescent="0.2">
      <c r="F604" s="15">
        <f t="shared" si="9"/>
        <v>800</v>
      </c>
    </row>
    <row r="605" spans="6:6" ht="12.2" customHeight="1" x14ac:dyDescent="0.2">
      <c r="F605" s="15">
        <f t="shared" si="9"/>
        <v>800</v>
      </c>
    </row>
    <row r="606" spans="6:6" ht="12.2" customHeight="1" x14ac:dyDescent="0.2">
      <c r="F606" s="15">
        <f t="shared" si="9"/>
        <v>800</v>
      </c>
    </row>
    <row r="607" spans="6:6" ht="12.2" customHeight="1" x14ac:dyDescent="0.2">
      <c r="F607" s="15">
        <f t="shared" si="9"/>
        <v>800</v>
      </c>
    </row>
    <row r="608" spans="6:6" ht="12.2" customHeight="1" x14ac:dyDescent="0.2">
      <c r="F608" s="15">
        <f t="shared" si="9"/>
        <v>800</v>
      </c>
    </row>
    <row r="609" spans="6:6" ht="12.2" customHeight="1" x14ac:dyDescent="0.2">
      <c r="F609" s="15">
        <f t="shared" si="9"/>
        <v>800</v>
      </c>
    </row>
    <row r="610" spans="6:6" ht="12.2" customHeight="1" x14ac:dyDescent="0.2">
      <c r="F610" s="15">
        <f t="shared" si="9"/>
        <v>800</v>
      </c>
    </row>
    <row r="611" spans="6:6" ht="12.2" customHeight="1" x14ac:dyDescent="0.2">
      <c r="F611" s="15">
        <f t="shared" si="9"/>
        <v>800</v>
      </c>
    </row>
    <row r="612" spans="6:6" ht="12.2" customHeight="1" x14ac:dyDescent="0.2">
      <c r="F612" s="15">
        <f t="shared" si="9"/>
        <v>800</v>
      </c>
    </row>
    <row r="613" spans="6:6" ht="12.2" customHeight="1" x14ac:dyDescent="0.2">
      <c r="F613" s="15">
        <f t="shared" si="9"/>
        <v>800</v>
      </c>
    </row>
    <row r="614" spans="6:6" ht="12.2" customHeight="1" x14ac:dyDescent="0.2">
      <c r="F614" s="15">
        <f t="shared" si="9"/>
        <v>800</v>
      </c>
    </row>
    <row r="615" spans="6:6" ht="12.2" customHeight="1" x14ac:dyDescent="0.2">
      <c r="F615" s="15">
        <f t="shared" si="9"/>
        <v>800</v>
      </c>
    </row>
    <row r="616" spans="6:6" ht="12.2" customHeight="1" x14ac:dyDescent="0.2">
      <c r="F616" s="15">
        <f t="shared" si="9"/>
        <v>800</v>
      </c>
    </row>
    <row r="617" spans="6:6" ht="12.2" customHeight="1" x14ac:dyDescent="0.2">
      <c r="F617" s="15">
        <f t="shared" si="9"/>
        <v>800</v>
      </c>
    </row>
    <row r="618" spans="6:6" ht="12.2" customHeight="1" x14ac:dyDescent="0.2">
      <c r="F618" s="15">
        <f t="shared" si="9"/>
        <v>800</v>
      </c>
    </row>
    <row r="619" spans="6:6" ht="12.2" customHeight="1" x14ac:dyDescent="0.2">
      <c r="F619" s="15">
        <f t="shared" si="9"/>
        <v>800</v>
      </c>
    </row>
    <row r="620" spans="6:6" ht="12.2" customHeight="1" x14ac:dyDescent="0.2">
      <c r="F620" s="15">
        <f t="shared" si="9"/>
        <v>800</v>
      </c>
    </row>
    <row r="621" spans="6:6" ht="12.2" customHeight="1" x14ac:dyDescent="0.2">
      <c r="F621" s="15">
        <f t="shared" si="9"/>
        <v>800</v>
      </c>
    </row>
    <row r="622" spans="6:6" ht="12.2" customHeight="1" x14ac:dyDescent="0.2">
      <c r="F622" s="15">
        <f t="shared" si="9"/>
        <v>800</v>
      </c>
    </row>
    <row r="623" spans="6:6" ht="12.2" customHeight="1" x14ac:dyDescent="0.2">
      <c r="F623" s="15">
        <f t="shared" si="9"/>
        <v>800</v>
      </c>
    </row>
    <row r="624" spans="6:6" ht="12.2" customHeight="1" x14ac:dyDescent="0.2">
      <c r="F624" s="15">
        <f t="shared" si="9"/>
        <v>800</v>
      </c>
    </row>
    <row r="625" spans="6:6" ht="12.2" customHeight="1" x14ac:dyDescent="0.2">
      <c r="F625" s="15">
        <f t="shared" si="9"/>
        <v>800</v>
      </c>
    </row>
    <row r="626" spans="6:6" ht="12.2" customHeight="1" x14ac:dyDescent="0.2">
      <c r="F626" s="15">
        <f t="shared" si="9"/>
        <v>800</v>
      </c>
    </row>
    <row r="627" spans="6:6" ht="12.2" customHeight="1" x14ac:dyDescent="0.2">
      <c r="F627" s="15">
        <f t="shared" si="9"/>
        <v>800</v>
      </c>
    </row>
    <row r="628" spans="6:6" ht="12.2" customHeight="1" x14ac:dyDescent="0.2">
      <c r="F628" s="15">
        <f t="shared" si="9"/>
        <v>800</v>
      </c>
    </row>
    <row r="629" spans="6:6" ht="12.2" customHeight="1" x14ac:dyDescent="0.2">
      <c r="F629" s="15">
        <f t="shared" si="9"/>
        <v>800</v>
      </c>
    </row>
    <row r="630" spans="6:6" ht="12.2" customHeight="1" x14ac:dyDescent="0.2">
      <c r="F630" s="15">
        <f t="shared" si="9"/>
        <v>800</v>
      </c>
    </row>
    <row r="631" spans="6:6" ht="12.2" customHeight="1" x14ac:dyDescent="0.2">
      <c r="F631" s="15">
        <f t="shared" si="9"/>
        <v>800</v>
      </c>
    </row>
    <row r="632" spans="6:6" ht="12.2" customHeight="1" x14ac:dyDescent="0.2">
      <c r="F632" s="15">
        <f t="shared" si="9"/>
        <v>800</v>
      </c>
    </row>
    <row r="633" spans="6:6" ht="12.2" customHeight="1" x14ac:dyDescent="0.2">
      <c r="F633" s="15">
        <f t="shared" si="9"/>
        <v>800</v>
      </c>
    </row>
    <row r="634" spans="6:6" ht="12.2" customHeight="1" x14ac:dyDescent="0.2">
      <c r="F634" s="15">
        <f t="shared" si="9"/>
        <v>800</v>
      </c>
    </row>
    <row r="635" spans="6:6" ht="12.2" customHeight="1" x14ac:dyDescent="0.2">
      <c r="F635" s="15">
        <f t="shared" si="9"/>
        <v>800</v>
      </c>
    </row>
    <row r="636" spans="6:6" ht="12.2" customHeight="1" x14ac:dyDescent="0.2">
      <c r="F636" s="15">
        <f t="shared" si="9"/>
        <v>800</v>
      </c>
    </row>
    <row r="637" spans="6:6" ht="12.2" customHeight="1" x14ac:dyDescent="0.2">
      <c r="F637" s="15">
        <f t="shared" si="9"/>
        <v>800</v>
      </c>
    </row>
    <row r="638" spans="6:6" ht="12.2" customHeight="1" x14ac:dyDescent="0.2">
      <c r="F638" s="15">
        <f t="shared" si="9"/>
        <v>800</v>
      </c>
    </row>
    <row r="639" spans="6:6" ht="12.2" customHeight="1" x14ac:dyDescent="0.2">
      <c r="F639" s="15">
        <f t="shared" si="9"/>
        <v>800</v>
      </c>
    </row>
    <row r="640" spans="6:6" ht="12.2" customHeight="1" x14ac:dyDescent="0.2">
      <c r="F640" s="15">
        <f t="shared" si="9"/>
        <v>800</v>
      </c>
    </row>
    <row r="641" spans="6:6" ht="12.2" customHeight="1" x14ac:dyDescent="0.2">
      <c r="F641" s="15">
        <f t="shared" si="9"/>
        <v>800</v>
      </c>
    </row>
    <row r="642" spans="6:6" ht="12.2" customHeight="1" x14ac:dyDescent="0.2">
      <c r="F642" s="15">
        <f t="shared" si="9"/>
        <v>800</v>
      </c>
    </row>
    <row r="643" spans="6:6" ht="12.2" customHeight="1" x14ac:dyDescent="0.2">
      <c r="F643" s="15">
        <f t="shared" ref="F643:F706" si="10">F642+D643-E643</f>
        <v>800</v>
      </c>
    </row>
    <row r="644" spans="6:6" ht="12.2" customHeight="1" x14ac:dyDescent="0.2">
      <c r="F644" s="15">
        <f t="shared" si="10"/>
        <v>800</v>
      </c>
    </row>
    <row r="645" spans="6:6" ht="12.2" customHeight="1" x14ac:dyDescent="0.2">
      <c r="F645" s="15">
        <f t="shared" si="10"/>
        <v>800</v>
      </c>
    </row>
    <row r="646" spans="6:6" ht="12.2" customHeight="1" x14ac:dyDescent="0.2">
      <c r="F646" s="15">
        <f t="shared" si="10"/>
        <v>800</v>
      </c>
    </row>
    <row r="647" spans="6:6" ht="12.2" customHeight="1" x14ac:dyDescent="0.2">
      <c r="F647" s="15">
        <f t="shared" si="10"/>
        <v>800</v>
      </c>
    </row>
    <row r="648" spans="6:6" ht="12.2" customHeight="1" x14ac:dyDescent="0.2">
      <c r="F648" s="15">
        <f t="shared" si="10"/>
        <v>800</v>
      </c>
    </row>
    <row r="649" spans="6:6" ht="12.2" customHeight="1" x14ac:dyDescent="0.2">
      <c r="F649" s="15">
        <f t="shared" si="10"/>
        <v>800</v>
      </c>
    </row>
    <row r="650" spans="6:6" ht="12.2" customHeight="1" x14ac:dyDescent="0.2">
      <c r="F650" s="15">
        <f t="shared" si="10"/>
        <v>800</v>
      </c>
    </row>
    <row r="651" spans="6:6" ht="12.2" customHeight="1" x14ac:dyDescent="0.2">
      <c r="F651" s="15">
        <f t="shared" si="10"/>
        <v>800</v>
      </c>
    </row>
    <row r="652" spans="6:6" ht="12.2" customHeight="1" x14ac:dyDescent="0.2">
      <c r="F652" s="15">
        <f t="shared" si="10"/>
        <v>800</v>
      </c>
    </row>
    <row r="653" spans="6:6" ht="12.2" customHeight="1" x14ac:dyDescent="0.2">
      <c r="F653" s="15">
        <f t="shared" si="10"/>
        <v>800</v>
      </c>
    </row>
    <row r="654" spans="6:6" ht="12.2" customHeight="1" x14ac:dyDescent="0.2">
      <c r="F654" s="15">
        <f t="shared" si="10"/>
        <v>800</v>
      </c>
    </row>
    <row r="655" spans="6:6" ht="12.2" customHeight="1" x14ac:dyDescent="0.2">
      <c r="F655" s="15">
        <f t="shared" si="10"/>
        <v>800</v>
      </c>
    </row>
    <row r="656" spans="6:6" ht="12.2" customHeight="1" x14ac:dyDescent="0.2">
      <c r="F656" s="15">
        <f t="shared" si="10"/>
        <v>800</v>
      </c>
    </row>
    <row r="657" spans="6:6" ht="12.2" customHeight="1" x14ac:dyDescent="0.2">
      <c r="F657" s="15">
        <f t="shared" si="10"/>
        <v>800</v>
      </c>
    </row>
    <row r="658" spans="6:6" ht="12.2" customHeight="1" x14ac:dyDescent="0.2">
      <c r="F658" s="15">
        <f t="shared" si="10"/>
        <v>800</v>
      </c>
    </row>
    <row r="659" spans="6:6" ht="12.2" customHeight="1" x14ac:dyDescent="0.2">
      <c r="F659" s="15">
        <f t="shared" si="10"/>
        <v>800</v>
      </c>
    </row>
    <row r="660" spans="6:6" ht="12.2" customHeight="1" x14ac:dyDescent="0.2">
      <c r="F660" s="15">
        <f t="shared" si="10"/>
        <v>800</v>
      </c>
    </row>
    <row r="661" spans="6:6" ht="12.2" customHeight="1" x14ac:dyDescent="0.2">
      <c r="F661" s="15">
        <f t="shared" si="10"/>
        <v>800</v>
      </c>
    </row>
    <row r="662" spans="6:6" ht="12.2" customHeight="1" x14ac:dyDescent="0.2">
      <c r="F662" s="15">
        <f t="shared" si="10"/>
        <v>800</v>
      </c>
    </row>
    <row r="663" spans="6:6" ht="12.2" customHeight="1" x14ac:dyDescent="0.2">
      <c r="F663" s="15">
        <f t="shared" si="10"/>
        <v>800</v>
      </c>
    </row>
    <row r="664" spans="6:6" ht="12.2" customHeight="1" x14ac:dyDescent="0.2">
      <c r="F664" s="15">
        <f t="shared" si="10"/>
        <v>800</v>
      </c>
    </row>
    <row r="665" spans="6:6" ht="12.2" customHeight="1" x14ac:dyDescent="0.2">
      <c r="F665" s="15">
        <f t="shared" si="10"/>
        <v>800</v>
      </c>
    </row>
    <row r="666" spans="6:6" ht="12.2" customHeight="1" x14ac:dyDescent="0.2">
      <c r="F666" s="15">
        <f t="shared" si="10"/>
        <v>800</v>
      </c>
    </row>
    <row r="667" spans="6:6" ht="12.2" customHeight="1" x14ac:dyDescent="0.2">
      <c r="F667" s="15">
        <f t="shared" si="10"/>
        <v>800</v>
      </c>
    </row>
    <row r="668" spans="6:6" ht="12.2" customHeight="1" x14ac:dyDescent="0.2">
      <c r="F668" s="15">
        <f t="shared" si="10"/>
        <v>800</v>
      </c>
    </row>
    <row r="669" spans="6:6" ht="12.2" customHeight="1" x14ac:dyDescent="0.2">
      <c r="F669" s="15">
        <f t="shared" si="10"/>
        <v>800</v>
      </c>
    </row>
    <row r="670" spans="6:6" ht="12.2" customHeight="1" x14ac:dyDescent="0.2">
      <c r="F670" s="15">
        <f t="shared" si="10"/>
        <v>800</v>
      </c>
    </row>
    <row r="671" spans="6:6" ht="12.2" customHeight="1" x14ac:dyDescent="0.2">
      <c r="F671" s="15">
        <f t="shared" si="10"/>
        <v>800</v>
      </c>
    </row>
    <row r="672" spans="6:6" ht="12.2" customHeight="1" x14ac:dyDescent="0.2">
      <c r="F672" s="15">
        <f t="shared" si="10"/>
        <v>800</v>
      </c>
    </row>
    <row r="673" spans="6:6" ht="12.2" customHeight="1" x14ac:dyDescent="0.2">
      <c r="F673" s="15">
        <f t="shared" si="10"/>
        <v>800</v>
      </c>
    </row>
    <row r="674" spans="6:6" ht="12.2" customHeight="1" x14ac:dyDescent="0.2">
      <c r="F674" s="15">
        <f t="shared" si="10"/>
        <v>800</v>
      </c>
    </row>
    <row r="675" spans="6:6" ht="12.2" customHeight="1" x14ac:dyDescent="0.2">
      <c r="F675" s="15">
        <f t="shared" si="10"/>
        <v>800</v>
      </c>
    </row>
    <row r="676" spans="6:6" ht="12.2" customHeight="1" x14ac:dyDescent="0.2">
      <c r="F676" s="15">
        <f t="shared" si="10"/>
        <v>800</v>
      </c>
    </row>
    <row r="677" spans="6:6" ht="12.2" customHeight="1" x14ac:dyDescent="0.2">
      <c r="F677" s="15">
        <f t="shared" si="10"/>
        <v>800</v>
      </c>
    </row>
    <row r="678" spans="6:6" ht="12.2" customHeight="1" x14ac:dyDescent="0.2">
      <c r="F678" s="15">
        <f t="shared" si="10"/>
        <v>800</v>
      </c>
    </row>
    <row r="679" spans="6:6" ht="12.2" customHeight="1" x14ac:dyDescent="0.2">
      <c r="F679" s="15">
        <f t="shared" si="10"/>
        <v>800</v>
      </c>
    </row>
    <row r="680" spans="6:6" ht="12.2" customHeight="1" x14ac:dyDescent="0.2">
      <c r="F680" s="15">
        <f t="shared" si="10"/>
        <v>800</v>
      </c>
    </row>
    <row r="681" spans="6:6" ht="12.2" customHeight="1" x14ac:dyDescent="0.2">
      <c r="F681" s="15">
        <f t="shared" si="10"/>
        <v>800</v>
      </c>
    </row>
    <row r="682" spans="6:6" ht="12.2" customHeight="1" x14ac:dyDescent="0.2">
      <c r="F682" s="15">
        <f t="shared" si="10"/>
        <v>800</v>
      </c>
    </row>
    <row r="683" spans="6:6" ht="12.2" customHeight="1" x14ac:dyDescent="0.2">
      <c r="F683" s="15">
        <f t="shared" si="10"/>
        <v>800</v>
      </c>
    </row>
    <row r="684" spans="6:6" ht="12.2" customHeight="1" x14ac:dyDescent="0.2">
      <c r="F684" s="15">
        <f t="shared" si="10"/>
        <v>800</v>
      </c>
    </row>
    <row r="685" spans="6:6" ht="12.2" customHeight="1" x14ac:dyDescent="0.2">
      <c r="F685" s="15">
        <f t="shared" si="10"/>
        <v>800</v>
      </c>
    </row>
    <row r="686" spans="6:6" ht="12.2" customHeight="1" x14ac:dyDescent="0.2">
      <c r="F686" s="15">
        <f t="shared" si="10"/>
        <v>800</v>
      </c>
    </row>
    <row r="687" spans="6:6" ht="12.2" customHeight="1" x14ac:dyDescent="0.2">
      <c r="F687" s="15">
        <f t="shared" si="10"/>
        <v>800</v>
      </c>
    </row>
    <row r="688" spans="6:6" ht="12.2" customHeight="1" x14ac:dyDescent="0.2">
      <c r="F688" s="15">
        <f t="shared" si="10"/>
        <v>800</v>
      </c>
    </row>
    <row r="689" spans="6:6" ht="12.2" customHeight="1" x14ac:dyDescent="0.2">
      <c r="F689" s="15">
        <f t="shared" si="10"/>
        <v>800</v>
      </c>
    </row>
    <row r="690" spans="6:6" ht="12.2" customHeight="1" x14ac:dyDescent="0.2">
      <c r="F690" s="15">
        <f t="shared" si="10"/>
        <v>800</v>
      </c>
    </row>
    <row r="691" spans="6:6" ht="12.2" customHeight="1" x14ac:dyDescent="0.2">
      <c r="F691" s="15">
        <f t="shared" si="10"/>
        <v>800</v>
      </c>
    </row>
    <row r="692" spans="6:6" ht="12.2" customHeight="1" x14ac:dyDescent="0.2">
      <c r="F692" s="15">
        <f t="shared" si="10"/>
        <v>800</v>
      </c>
    </row>
    <row r="693" spans="6:6" ht="12.2" customHeight="1" x14ac:dyDescent="0.2">
      <c r="F693" s="15">
        <f t="shared" si="10"/>
        <v>800</v>
      </c>
    </row>
    <row r="694" spans="6:6" ht="12.2" customHeight="1" x14ac:dyDescent="0.2">
      <c r="F694" s="15">
        <f t="shared" si="10"/>
        <v>800</v>
      </c>
    </row>
    <row r="695" spans="6:6" ht="12.2" customHeight="1" x14ac:dyDescent="0.2">
      <c r="F695" s="15">
        <f t="shared" si="10"/>
        <v>800</v>
      </c>
    </row>
    <row r="696" spans="6:6" ht="12.2" customHeight="1" x14ac:dyDescent="0.2">
      <c r="F696" s="15">
        <f t="shared" si="10"/>
        <v>800</v>
      </c>
    </row>
    <row r="697" spans="6:6" ht="12.2" customHeight="1" x14ac:dyDescent="0.2">
      <c r="F697" s="15">
        <f t="shared" si="10"/>
        <v>800</v>
      </c>
    </row>
    <row r="698" spans="6:6" ht="12.2" customHeight="1" x14ac:dyDescent="0.2">
      <c r="F698" s="15">
        <f t="shared" si="10"/>
        <v>800</v>
      </c>
    </row>
    <row r="699" spans="6:6" ht="12.2" customHeight="1" x14ac:dyDescent="0.2">
      <c r="F699" s="15">
        <f t="shared" si="10"/>
        <v>800</v>
      </c>
    </row>
    <row r="700" spans="6:6" ht="12.2" customHeight="1" x14ac:dyDescent="0.2">
      <c r="F700" s="15">
        <f t="shared" si="10"/>
        <v>800</v>
      </c>
    </row>
    <row r="701" spans="6:6" ht="12.2" customHeight="1" x14ac:dyDescent="0.2">
      <c r="F701" s="15">
        <f t="shared" si="10"/>
        <v>800</v>
      </c>
    </row>
    <row r="702" spans="6:6" ht="12.2" customHeight="1" x14ac:dyDescent="0.2">
      <c r="F702" s="15">
        <f t="shared" si="10"/>
        <v>800</v>
      </c>
    </row>
    <row r="703" spans="6:6" ht="12.2" customHeight="1" x14ac:dyDescent="0.2">
      <c r="F703" s="15">
        <f t="shared" si="10"/>
        <v>800</v>
      </c>
    </row>
    <row r="704" spans="6:6" ht="12.2" customHeight="1" x14ac:dyDescent="0.2">
      <c r="F704" s="15">
        <f t="shared" si="10"/>
        <v>800</v>
      </c>
    </row>
    <row r="705" spans="6:6" ht="12.2" customHeight="1" x14ac:dyDescent="0.2">
      <c r="F705" s="15">
        <f t="shared" si="10"/>
        <v>800</v>
      </c>
    </row>
    <row r="706" spans="6:6" ht="12.2" customHeight="1" x14ac:dyDescent="0.2">
      <c r="F706" s="15">
        <f t="shared" si="10"/>
        <v>800</v>
      </c>
    </row>
    <row r="707" spans="6:6" ht="12.2" customHeight="1" x14ac:dyDescent="0.2">
      <c r="F707" s="15">
        <f t="shared" ref="F707:F770" si="11">F706+D707-E707</f>
        <v>800</v>
      </c>
    </row>
    <row r="708" spans="6:6" ht="12.2" customHeight="1" x14ac:dyDescent="0.2">
      <c r="F708" s="15">
        <f t="shared" si="11"/>
        <v>800</v>
      </c>
    </row>
    <row r="709" spans="6:6" ht="12.2" customHeight="1" x14ac:dyDescent="0.2">
      <c r="F709" s="15">
        <f t="shared" si="11"/>
        <v>800</v>
      </c>
    </row>
    <row r="710" spans="6:6" ht="12.2" customHeight="1" x14ac:dyDescent="0.2">
      <c r="F710" s="15">
        <f t="shared" si="11"/>
        <v>800</v>
      </c>
    </row>
    <row r="711" spans="6:6" ht="12.2" customHeight="1" x14ac:dyDescent="0.2">
      <c r="F711" s="15">
        <f t="shared" si="11"/>
        <v>800</v>
      </c>
    </row>
    <row r="712" spans="6:6" ht="12.2" customHeight="1" x14ac:dyDescent="0.2">
      <c r="F712" s="15">
        <f t="shared" si="11"/>
        <v>800</v>
      </c>
    </row>
    <row r="713" spans="6:6" ht="12.2" customHeight="1" x14ac:dyDescent="0.2">
      <c r="F713" s="15">
        <f t="shared" si="11"/>
        <v>800</v>
      </c>
    </row>
    <row r="714" spans="6:6" ht="12.2" customHeight="1" x14ac:dyDescent="0.2">
      <c r="F714" s="15">
        <f t="shared" si="11"/>
        <v>800</v>
      </c>
    </row>
    <row r="715" spans="6:6" ht="12.2" customHeight="1" x14ac:dyDescent="0.2">
      <c r="F715" s="15">
        <f t="shared" si="11"/>
        <v>800</v>
      </c>
    </row>
    <row r="716" spans="6:6" ht="12.2" customHeight="1" x14ac:dyDescent="0.2">
      <c r="F716" s="15">
        <f t="shared" si="11"/>
        <v>800</v>
      </c>
    </row>
    <row r="717" spans="6:6" ht="12.2" customHeight="1" x14ac:dyDescent="0.2">
      <c r="F717" s="15">
        <f t="shared" si="11"/>
        <v>800</v>
      </c>
    </row>
    <row r="718" spans="6:6" ht="12.2" customHeight="1" x14ac:dyDescent="0.2">
      <c r="F718" s="15">
        <f t="shared" si="11"/>
        <v>800</v>
      </c>
    </row>
    <row r="719" spans="6:6" ht="12.2" customHeight="1" x14ac:dyDescent="0.2">
      <c r="F719" s="15">
        <f t="shared" si="11"/>
        <v>800</v>
      </c>
    </row>
    <row r="720" spans="6:6" ht="12.2" customHeight="1" x14ac:dyDescent="0.2">
      <c r="F720" s="15">
        <f t="shared" si="11"/>
        <v>800</v>
      </c>
    </row>
    <row r="721" spans="6:6" ht="12.2" customHeight="1" x14ac:dyDescent="0.2">
      <c r="F721" s="15">
        <f t="shared" si="11"/>
        <v>800</v>
      </c>
    </row>
    <row r="722" spans="6:6" ht="12.2" customHeight="1" x14ac:dyDescent="0.2">
      <c r="F722" s="15">
        <f t="shared" si="11"/>
        <v>800</v>
      </c>
    </row>
    <row r="723" spans="6:6" ht="12.2" customHeight="1" x14ac:dyDescent="0.2">
      <c r="F723" s="15">
        <f t="shared" si="11"/>
        <v>800</v>
      </c>
    </row>
    <row r="724" spans="6:6" ht="12.2" customHeight="1" x14ac:dyDescent="0.2">
      <c r="F724" s="15">
        <f t="shared" si="11"/>
        <v>800</v>
      </c>
    </row>
    <row r="725" spans="6:6" ht="12.2" customHeight="1" x14ac:dyDescent="0.2">
      <c r="F725" s="15">
        <f t="shared" si="11"/>
        <v>800</v>
      </c>
    </row>
    <row r="726" spans="6:6" ht="12.2" customHeight="1" x14ac:dyDescent="0.2">
      <c r="F726" s="15">
        <f t="shared" si="11"/>
        <v>800</v>
      </c>
    </row>
    <row r="727" spans="6:6" ht="12.2" customHeight="1" x14ac:dyDescent="0.2">
      <c r="F727" s="15">
        <f t="shared" si="11"/>
        <v>800</v>
      </c>
    </row>
    <row r="728" spans="6:6" ht="12.2" customHeight="1" x14ac:dyDescent="0.2">
      <c r="F728" s="15">
        <f t="shared" si="11"/>
        <v>800</v>
      </c>
    </row>
    <row r="729" spans="6:6" ht="12.2" customHeight="1" x14ac:dyDescent="0.2">
      <c r="F729" s="15">
        <f t="shared" si="11"/>
        <v>800</v>
      </c>
    </row>
    <row r="730" spans="6:6" ht="12.2" customHeight="1" x14ac:dyDescent="0.2">
      <c r="F730" s="15">
        <f t="shared" si="11"/>
        <v>800</v>
      </c>
    </row>
    <row r="731" spans="6:6" ht="12.2" customHeight="1" x14ac:dyDescent="0.2">
      <c r="F731" s="15">
        <f t="shared" si="11"/>
        <v>800</v>
      </c>
    </row>
    <row r="732" spans="6:6" ht="12.2" customHeight="1" x14ac:dyDescent="0.2">
      <c r="F732" s="15">
        <f t="shared" si="11"/>
        <v>800</v>
      </c>
    </row>
    <row r="733" spans="6:6" ht="12.2" customHeight="1" x14ac:dyDescent="0.2">
      <c r="F733" s="15">
        <f t="shared" si="11"/>
        <v>800</v>
      </c>
    </row>
    <row r="734" spans="6:6" ht="12.2" customHeight="1" x14ac:dyDescent="0.2">
      <c r="F734" s="15">
        <f t="shared" si="11"/>
        <v>800</v>
      </c>
    </row>
    <row r="735" spans="6:6" ht="12.2" customHeight="1" x14ac:dyDescent="0.2">
      <c r="F735" s="15">
        <f t="shared" si="11"/>
        <v>800</v>
      </c>
    </row>
    <row r="736" spans="6:6" ht="12.2" customHeight="1" x14ac:dyDescent="0.2">
      <c r="F736" s="15">
        <f t="shared" si="11"/>
        <v>800</v>
      </c>
    </row>
    <row r="737" spans="6:6" ht="12.2" customHeight="1" x14ac:dyDescent="0.2">
      <c r="F737" s="15">
        <f t="shared" si="11"/>
        <v>800</v>
      </c>
    </row>
    <row r="738" spans="6:6" ht="12.2" customHeight="1" x14ac:dyDescent="0.2">
      <c r="F738" s="15">
        <f t="shared" si="11"/>
        <v>800</v>
      </c>
    </row>
    <row r="739" spans="6:6" ht="12.2" customHeight="1" x14ac:dyDescent="0.2">
      <c r="F739" s="15">
        <f t="shared" si="11"/>
        <v>800</v>
      </c>
    </row>
    <row r="740" spans="6:6" ht="12.2" customHeight="1" x14ac:dyDescent="0.2">
      <c r="F740" s="15">
        <f t="shared" si="11"/>
        <v>800</v>
      </c>
    </row>
    <row r="741" spans="6:6" ht="12.2" customHeight="1" x14ac:dyDescent="0.2">
      <c r="F741" s="15">
        <f t="shared" si="11"/>
        <v>800</v>
      </c>
    </row>
    <row r="742" spans="6:6" ht="12.2" customHeight="1" x14ac:dyDescent="0.2">
      <c r="F742" s="15">
        <f t="shared" si="11"/>
        <v>800</v>
      </c>
    </row>
    <row r="743" spans="6:6" ht="12.2" customHeight="1" x14ac:dyDescent="0.2">
      <c r="F743" s="15">
        <f t="shared" si="11"/>
        <v>800</v>
      </c>
    </row>
    <row r="744" spans="6:6" ht="12.2" customHeight="1" x14ac:dyDescent="0.2">
      <c r="F744" s="15">
        <f t="shared" si="11"/>
        <v>800</v>
      </c>
    </row>
    <row r="745" spans="6:6" ht="12.2" customHeight="1" x14ac:dyDescent="0.2">
      <c r="F745" s="15">
        <f t="shared" si="11"/>
        <v>800</v>
      </c>
    </row>
    <row r="746" spans="6:6" ht="12.2" customHeight="1" x14ac:dyDescent="0.2">
      <c r="F746" s="15">
        <f t="shared" si="11"/>
        <v>800</v>
      </c>
    </row>
    <row r="747" spans="6:6" ht="12.2" customHeight="1" x14ac:dyDescent="0.2">
      <c r="F747" s="15">
        <f t="shared" si="11"/>
        <v>800</v>
      </c>
    </row>
    <row r="748" spans="6:6" ht="12.2" customHeight="1" x14ac:dyDescent="0.2">
      <c r="F748" s="15">
        <f t="shared" si="11"/>
        <v>800</v>
      </c>
    </row>
    <row r="749" spans="6:6" ht="12.2" customHeight="1" x14ac:dyDescent="0.2">
      <c r="F749" s="15">
        <f t="shared" si="11"/>
        <v>800</v>
      </c>
    </row>
    <row r="750" spans="6:6" ht="12.2" customHeight="1" x14ac:dyDescent="0.2">
      <c r="F750" s="15">
        <f t="shared" si="11"/>
        <v>800</v>
      </c>
    </row>
    <row r="751" spans="6:6" ht="12.2" customHeight="1" x14ac:dyDescent="0.2">
      <c r="F751" s="15">
        <f t="shared" si="11"/>
        <v>800</v>
      </c>
    </row>
    <row r="752" spans="6:6" ht="12.2" customHeight="1" x14ac:dyDescent="0.2">
      <c r="F752" s="15">
        <f t="shared" si="11"/>
        <v>800</v>
      </c>
    </row>
    <row r="753" spans="6:6" ht="12.2" customHeight="1" x14ac:dyDescent="0.2">
      <c r="F753" s="15">
        <f t="shared" si="11"/>
        <v>800</v>
      </c>
    </row>
    <row r="754" spans="6:6" ht="12.2" customHeight="1" x14ac:dyDescent="0.2">
      <c r="F754" s="15">
        <f t="shared" si="11"/>
        <v>800</v>
      </c>
    </row>
    <row r="755" spans="6:6" ht="12.2" customHeight="1" x14ac:dyDescent="0.2">
      <c r="F755" s="15">
        <f t="shared" si="11"/>
        <v>800</v>
      </c>
    </row>
    <row r="756" spans="6:6" ht="12.2" customHeight="1" x14ac:dyDescent="0.2">
      <c r="F756" s="15">
        <f t="shared" si="11"/>
        <v>800</v>
      </c>
    </row>
    <row r="757" spans="6:6" ht="12.2" customHeight="1" x14ac:dyDescent="0.2">
      <c r="F757" s="15">
        <f t="shared" si="11"/>
        <v>800</v>
      </c>
    </row>
    <row r="758" spans="6:6" ht="12.2" customHeight="1" x14ac:dyDescent="0.2">
      <c r="F758" s="15">
        <f t="shared" si="11"/>
        <v>800</v>
      </c>
    </row>
    <row r="759" spans="6:6" ht="12.2" customHeight="1" x14ac:dyDescent="0.2">
      <c r="F759" s="15">
        <f t="shared" si="11"/>
        <v>800</v>
      </c>
    </row>
    <row r="760" spans="6:6" ht="12.2" customHeight="1" x14ac:dyDescent="0.2">
      <c r="F760" s="15">
        <f t="shared" si="11"/>
        <v>800</v>
      </c>
    </row>
    <row r="761" spans="6:6" ht="12.2" customHeight="1" x14ac:dyDescent="0.2">
      <c r="F761" s="15">
        <f t="shared" si="11"/>
        <v>800</v>
      </c>
    </row>
    <row r="762" spans="6:6" ht="12.2" customHeight="1" x14ac:dyDescent="0.2">
      <c r="F762" s="15">
        <f t="shared" si="11"/>
        <v>800</v>
      </c>
    </row>
    <row r="763" spans="6:6" ht="12.2" customHeight="1" x14ac:dyDescent="0.2">
      <c r="F763" s="15">
        <f t="shared" si="11"/>
        <v>800</v>
      </c>
    </row>
    <row r="764" spans="6:6" ht="12.2" customHeight="1" x14ac:dyDescent="0.2">
      <c r="F764" s="15">
        <f t="shared" si="11"/>
        <v>800</v>
      </c>
    </row>
    <row r="765" spans="6:6" ht="12.2" customHeight="1" x14ac:dyDescent="0.2">
      <c r="F765" s="15">
        <f t="shared" si="11"/>
        <v>800</v>
      </c>
    </row>
    <row r="766" spans="6:6" ht="12.2" customHeight="1" x14ac:dyDescent="0.2">
      <c r="F766" s="15">
        <f t="shared" si="11"/>
        <v>800</v>
      </c>
    </row>
    <row r="767" spans="6:6" ht="12.2" customHeight="1" x14ac:dyDescent="0.2">
      <c r="F767" s="15">
        <f t="shared" si="11"/>
        <v>800</v>
      </c>
    </row>
    <row r="768" spans="6:6" ht="12.2" customHeight="1" x14ac:dyDescent="0.2">
      <c r="F768" s="15">
        <f t="shared" si="11"/>
        <v>800</v>
      </c>
    </row>
    <row r="769" spans="6:6" ht="12.2" customHeight="1" x14ac:dyDescent="0.2">
      <c r="F769" s="15">
        <f t="shared" si="11"/>
        <v>800</v>
      </c>
    </row>
    <row r="770" spans="6:6" ht="12.2" customHeight="1" x14ac:dyDescent="0.2">
      <c r="F770" s="15">
        <f t="shared" si="11"/>
        <v>800</v>
      </c>
    </row>
    <row r="771" spans="6:6" ht="12.2" customHeight="1" x14ac:dyDescent="0.2">
      <c r="F771" s="15">
        <f t="shared" ref="F771:F834" si="12">F770+D771-E771</f>
        <v>800</v>
      </c>
    </row>
    <row r="772" spans="6:6" ht="12.2" customHeight="1" x14ac:dyDescent="0.2">
      <c r="F772" s="15">
        <f t="shared" si="12"/>
        <v>800</v>
      </c>
    </row>
    <row r="773" spans="6:6" ht="12.2" customHeight="1" x14ac:dyDescent="0.2">
      <c r="F773" s="15">
        <f t="shared" si="12"/>
        <v>800</v>
      </c>
    </row>
    <row r="774" spans="6:6" ht="12.2" customHeight="1" x14ac:dyDescent="0.2">
      <c r="F774" s="15">
        <f t="shared" si="12"/>
        <v>800</v>
      </c>
    </row>
    <row r="775" spans="6:6" ht="12.2" customHeight="1" x14ac:dyDescent="0.2">
      <c r="F775" s="15">
        <f t="shared" si="12"/>
        <v>800</v>
      </c>
    </row>
    <row r="776" spans="6:6" ht="12.2" customHeight="1" x14ac:dyDescent="0.2">
      <c r="F776" s="15">
        <f t="shared" si="12"/>
        <v>800</v>
      </c>
    </row>
    <row r="777" spans="6:6" ht="12.2" customHeight="1" x14ac:dyDescent="0.2">
      <c r="F777" s="15">
        <f t="shared" si="12"/>
        <v>800</v>
      </c>
    </row>
    <row r="778" spans="6:6" ht="12.2" customHeight="1" x14ac:dyDescent="0.2">
      <c r="F778" s="15">
        <f t="shared" si="12"/>
        <v>800</v>
      </c>
    </row>
    <row r="779" spans="6:6" ht="12.2" customHeight="1" x14ac:dyDescent="0.2">
      <c r="F779" s="15">
        <f t="shared" si="12"/>
        <v>800</v>
      </c>
    </row>
    <row r="780" spans="6:6" ht="12.2" customHeight="1" x14ac:dyDescent="0.2">
      <c r="F780" s="15">
        <f t="shared" si="12"/>
        <v>800</v>
      </c>
    </row>
    <row r="781" spans="6:6" ht="12.2" customHeight="1" x14ac:dyDescent="0.2">
      <c r="F781" s="15">
        <f t="shared" si="12"/>
        <v>800</v>
      </c>
    </row>
    <row r="782" spans="6:6" ht="12.2" customHeight="1" x14ac:dyDescent="0.2">
      <c r="F782" s="15">
        <f t="shared" si="12"/>
        <v>800</v>
      </c>
    </row>
    <row r="783" spans="6:6" ht="12.2" customHeight="1" x14ac:dyDescent="0.2">
      <c r="F783" s="15">
        <f t="shared" si="12"/>
        <v>800</v>
      </c>
    </row>
    <row r="784" spans="6:6" ht="12.2" customHeight="1" x14ac:dyDescent="0.2">
      <c r="F784" s="15">
        <f t="shared" si="12"/>
        <v>800</v>
      </c>
    </row>
    <row r="785" spans="6:6" ht="12.2" customHeight="1" x14ac:dyDescent="0.2">
      <c r="F785" s="15">
        <f t="shared" si="12"/>
        <v>800</v>
      </c>
    </row>
    <row r="786" spans="6:6" ht="12.2" customHeight="1" x14ac:dyDescent="0.2">
      <c r="F786" s="15">
        <f t="shared" si="12"/>
        <v>800</v>
      </c>
    </row>
    <row r="787" spans="6:6" ht="12.2" customHeight="1" x14ac:dyDescent="0.2">
      <c r="F787" s="15">
        <f t="shared" si="12"/>
        <v>800</v>
      </c>
    </row>
    <row r="788" spans="6:6" ht="12.2" customHeight="1" x14ac:dyDescent="0.2">
      <c r="F788" s="15">
        <f t="shared" si="12"/>
        <v>800</v>
      </c>
    </row>
    <row r="789" spans="6:6" ht="12.2" customHeight="1" x14ac:dyDescent="0.2">
      <c r="F789" s="15">
        <f t="shared" si="12"/>
        <v>800</v>
      </c>
    </row>
    <row r="790" spans="6:6" ht="12.2" customHeight="1" x14ac:dyDescent="0.2">
      <c r="F790" s="15">
        <f t="shared" si="12"/>
        <v>800</v>
      </c>
    </row>
    <row r="791" spans="6:6" ht="12.2" customHeight="1" x14ac:dyDescent="0.2">
      <c r="F791" s="15">
        <f t="shared" si="12"/>
        <v>800</v>
      </c>
    </row>
    <row r="792" spans="6:6" ht="12.2" customHeight="1" x14ac:dyDescent="0.2">
      <c r="F792" s="15">
        <f t="shared" si="12"/>
        <v>800</v>
      </c>
    </row>
    <row r="793" spans="6:6" ht="12.2" customHeight="1" x14ac:dyDescent="0.2">
      <c r="F793" s="15">
        <f t="shared" si="12"/>
        <v>800</v>
      </c>
    </row>
    <row r="794" spans="6:6" ht="12.2" customHeight="1" x14ac:dyDescent="0.2">
      <c r="F794" s="15">
        <f t="shared" si="12"/>
        <v>800</v>
      </c>
    </row>
    <row r="795" spans="6:6" ht="12.2" customHeight="1" x14ac:dyDescent="0.2">
      <c r="F795" s="15">
        <f t="shared" si="12"/>
        <v>800</v>
      </c>
    </row>
    <row r="796" spans="6:6" ht="12.2" customHeight="1" x14ac:dyDescent="0.2">
      <c r="F796" s="15">
        <f t="shared" si="12"/>
        <v>800</v>
      </c>
    </row>
    <row r="797" spans="6:6" ht="12.2" customHeight="1" x14ac:dyDescent="0.2">
      <c r="F797" s="15">
        <f t="shared" si="12"/>
        <v>800</v>
      </c>
    </row>
    <row r="798" spans="6:6" ht="12.2" customHeight="1" x14ac:dyDescent="0.2">
      <c r="F798" s="15">
        <f t="shared" si="12"/>
        <v>800</v>
      </c>
    </row>
    <row r="799" spans="6:6" ht="12.2" customHeight="1" x14ac:dyDescent="0.2">
      <c r="F799" s="15">
        <f t="shared" si="12"/>
        <v>800</v>
      </c>
    </row>
    <row r="800" spans="6:6" ht="12.2" customHeight="1" x14ac:dyDescent="0.2">
      <c r="F800" s="15">
        <f t="shared" si="12"/>
        <v>800</v>
      </c>
    </row>
    <row r="801" spans="6:6" ht="12.2" customHeight="1" x14ac:dyDescent="0.2">
      <c r="F801" s="15">
        <f t="shared" si="12"/>
        <v>800</v>
      </c>
    </row>
    <row r="802" spans="6:6" ht="12.2" customHeight="1" x14ac:dyDescent="0.2">
      <c r="F802" s="15">
        <f t="shared" si="12"/>
        <v>800</v>
      </c>
    </row>
    <row r="803" spans="6:6" ht="12.2" customHeight="1" x14ac:dyDescent="0.2">
      <c r="F803" s="15">
        <f t="shared" si="12"/>
        <v>800</v>
      </c>
    </row>
    <row r="804" spans="6:6" ht="12.2" customHeight="1" x14ac:dyDescent="0.2">
      <c r="F804" s="15">
        <f t="shared" si="12"/>
        <v>800</v>
      </c>
    </row>
    <row r="805" spans="6:6" ht="12.2" customHeight="1" x14ac:dyDescent="0.2">
      <c r="F805" s="15">
        <f t="shared" si="12"/>
        <v>800</v>
      </c>
    </row>
    <row r="806" spans="6:6" ht="12.2" customHeight="1" x14ac:dyDescent="0.2">
      <c r="F806" s="15">
        <f t="shared" si="12"/>
        <v>800</v>
      </c>
    </row>
    <row r="807" spans="6:6" ht="12.2" customHeight="1" x14ac:dyDescent="0.2">
      <c r="F807" s="15">
        <f t="shared" si="12"/>
        <v>800</v>
      </c>
    </row>
    <row r="808" spans="6:6" ht="12.2" customHeight="1" x14ac:dyDescent="0.2">
      <c r="F808" s="15">
        <f t="shared" si="12"/>
        <v>800</v>
      </c>
    </row>
    <row r="809" spans="6:6" ht="12.2" customHeight="1" x14ac:dyDescent="0.2">
      <c r="F809" s="15">
        <f t="shared" si="12"/>
        <v>800</v>
      </c>
    </row>
    <row r="810" spans="6:6" ht="12.2" customHeight="1" x14ac:dyDescent="0.2">
      <c r="F810" s="15">
        <f t="shared" si="12"/>
        <v>800</v>
      </c>
    </row>
    <row r="811" spans="6:6" ht="12.2" customHeight="1" x14ac:dyDescent="0.2">
      <c r="F811" s="15">
        <f t="shared" si="12"/>
        <v>800</v>
      </c>
    </row>
    <row r="812" spans="6:6" ht="12.2" customHeight="1" x14ac:dyDescent="0.2">
      <c r="F812" s="15">
        <f t="shared" si="12"/>
        <v>800</v>
      </c>
    </row>
    <row r="813" spans="6:6" ht="12.2" customHeight="1" x14ac:dyDescent="0.2">
      <c r="F813" s="15">
        <f t="shared" si="12"/>
        <v>800</v>
      </c>
    </row>
    <row r="814" spans="6:6" ht="12.2" customHeight="1" x14ac:dyDescent="0.2">
      <c r="F814" s="15">
        <f t="shared" si="12"/>
        <v>800</v>
      </c>
    </row>
    <row r="815" spans="6:6" ht="12.2" customHeight="1" x14ac:dyDescent="0.2">
      <c r="F815" s="15">
        <f t="shared" si="12"/>
        <v>800</v>
      </c>
    </row>
    <row r="816" spans="6:6" ht="12.2" customHeight="1" x14ac:dyDescent="0.2">
      <c r="F816" s="15">
        <f t="shared" si="12"/>
        <v>800</v>
      </c>
    </row>
    <row r="817" spans="6:6" ht="12.2" customHeight="1" x14ac:dyDescent="0.2">
      <c r="F817" s="15">
        <f t="shared" si="12"/>
        <v>800</v>
      </c>
    </row>
    <row r="818" spans="6:6" ht="12.2" customHeight="1" x14ac:dyDescent="0.2">
      <c r="F818" s="15">
        <f t="shared" si="12"/>
        <v>800</v>
      </c>
    </row>
    <row r="819" spans="6:6" ht="12.2" customHeight="1" x14ac:dyDescent="0.2">
      <c r="F819" s="15">
        <f t="shared" si="12"/>
        <v>800</v>
      </c>
    </row>
    <row r="820" spans="6:6" ht="12.2" customHeight="1" x14ac:dyDescent="0.2">
      <c r="F820" s="15">
        <f t="shared" si="12"/>
        <v>800</v>
      </c>
    </row>
    <row r="821" spans="6:6" ht="12.2" customHeight="1" x14ac:dyDescent="0.2">
      <c r="F821" s="15">
        <f t="shared" si="12"/>
        <v>800</v>
      </c>
    </row>
    <row r="822" spans="6:6" ht="12.2" customHeight="1" x14ac:dyDescent="0.2">
      <c r="F822" s="15">
        <f t="shared" si="12"/>
        <v>800</v>
      </c>
    </row>
    <row r="823" spans="6:6" ht="12.2" customHeight="1" x14ac:dyDescent="0.2">
      <c r="F823" s="15">
        <f t="shared" si="12"/>
        <v>800</v>
      </c>
    </row>
    <row r="824" spans="6:6" ht="12.2" customHeight="1" x14ac:dyDescent="0.2">
      <c r="F824" s="15">
        <f t="shared" si="12"/>
        <v>800</v>
      </c>
    </row>
    <row r="825" spans="6:6" ht="12.2" customHeight="1" x14ac:dyDescent="0.2">
      <c r="F825" s="15">
        <f t="shared" si="12"/>
        <v>800</v>
      </c>
    </row>
    <row r="826" spans="6:6" ht="12.2" customHeight="1" x14ac:dyDescent="0.2">
      <c r="F826" s="15">
        <f t="shared" si="12"/>
        <v>800</v>
      </c>
    </row>
    <row r="827" spans="6:6" ht="12.2" customHeight="1" x14ac:dyDescent="0.2">
      <c r="F827" s="15">
        <f t="shared" si="12"/>
        <v>800</v>
      </c>
    </row>
    <row r="828" spans="6:6" ht="12.2" customHeight="1" x14ac:dyDescent="0.2">
      <c r="F828" s="15">
        <f t="shared" si="12"/>
        <v>800</v>
      </c>
    </row>
    <row r="829" spans="6:6" ht="12.2" customHeight="1" x14ac:dyDescent="0.2">
      <c r="F829" s="15">
        <f t="shared" si="12"/>
        <v>800</v>
      </c>
    </row>
    <row r="830" spans="6:6" ht="12.2" customHeight="1" x14ac:dyDescent="0.2">
      <c r="F830" s="15">
        <f t="shared" si="12"/>
        <v>800</v>
      </c>
    </row>
    <row r="831" spans="6:6" ht="12.2" customHeight="1" x14ac:dyDescent="0.2">
      <c r="F831" s="15">
        <f t="shared" si="12"/>
        <v>800</v>
      </c>
    </row>
    <row r="832" spans="6:6" ht="12.2" customHeight="1" x14ac:dyDescent="0.2">
      <c r="F832" s="15">
        <f t="shared" si="12"/>
        <v>800</v>
      </c>
    </row>
    <row r="833" spans="6:6" ht="12.2" customHeight="1" x14ac:dyDescent="0.2">
      <c r="F833" s="15">
        <f t="shared" si="12"/>
        <v>800</v>
      </c>
    </row>
    <row r="834" spans="6:6" ht="12.2" customHeight="1" x14ac:dyDescent="0.2">
      <c r="F834" s="15">
        <f t="shared" si="12"/>
        <v>800</v>
      </c>
    </row>
    <row r="835" spans="6:6" ht="12.2" customHeight="1" x14ac:dyDescent="0.2">
      <c r="F835" s="15">
        <f t="shared" ref="F835:F898" si="13">F834+D835-E835</f>
        <v>800</v>
      </c>
    </row>
    <row r="836" spans="6:6" ht="12.2" customHeight="1" x14ac:dyDescent="0.2">
      <c r="F836" s="15">
        <f t="shared" si="13"/>
        <v>800</v>
      </c>
    </row>
    <row r="837" spans="6:6" ht="12.2" customHeight="1" x14ac:dyDescent="0.2">
      <c r="F837" s="15">
        <f t="shared" si="13"/>
        <v>800</v>
      </c>
    </row>
    <row r="838" spans="6:6" ht="12.2" customHeight="1" x14ac:dyDescent="0.2">
      <c r="F838" s="15">
        <f t="shared" si="13"/>
        <v>800</v>
      </c>
    </row>
    <row r="839" spans="6:6" ht="12.2" customHeight="1" x14ac:dyDescent="0.2">
      <c r="F839" s="15">
        <f t="shared" si="13"/>
        <v>800</v>
      </c>
    </row>
    <row r="840" spans="6:6" ht="12.2" customHeight="1" x14ac:dyDescent="0.2">
      <c r="F840" s="15">
        <f t="shared" si="13"/>
        <v>800</v>
      </c>
    </row>
    <row r="841" spans="6:6" ht="12.2" customHeight="1" x14ac:dyDescent="0.2">
      <c r="F841" s="15">
        <f t="shared" si="13"/>
        <v>800</v>
      </c>
    </row>
    <row r="842" spans="6:6" ht="12.2" customHeight="1" x14ac:dyDescent="0.2">
      <c r="F842" s="15">
        <f t="shared" si="13"/>
        <v>800</v>
      </c>
    </row>
    <row r="843" spans="6:6" ht="12.2" customHeight="1" x14ac:dyDescent="0.2">
      <c r="F843" s="15">
        <f t="shared" si="13"/>
        <v>800</v>
      </c>
    </row>
    <row r="844" spans="6:6" ht="12.2" customHeight="1" x14ac:dyDescent="0.2">
      <c r="F844" s="15">
        <f t="shared" si="13"/>
        <v>800</v>
      </c>
    </row>
    <row r="845" spans="6:6" ht="12.2" customHeight="1" x14ac:dyDescent="0.2">
      <c r="F845" s="15">
        <f t="shared" si="13"/>
        <v>800</v>
      </c>
    </row>
    <row r="846" spans="6:6" ht="12.2" customHeight="1" x14ac:dyDescent="0.2">
      <c r="F846" s="15">
        <f t="shared" si="13"/>
        <v>800</v>
      </c>
    </row>
    <row r="847" spans="6:6" ht="12.2" customHeight="1" x14ac:dyDescent="0.2">
      <c r="F847" s="15">
        <f t="shared" si="13"/>
        <v>800</v>
      </c>
    </row>
    <row r="848" spans="6:6" ht="12.2" customHeight="1" x14ac:dyDescent="0.2">
      <c r="F848" s="15">
        <f t="shared" si="13"/>
        <v>800</v>
      </c>
    </row>
    <row r="849" spans="6:6" ht="12.2" customHeight="1" x14ac:dyDescent="0.2">
      <c r="F849" s="15">
        <f t="shared" si="13"/>
        <v>800</v>
      </c>
    </row>
    <row r="850" spans="6:6" ht="12.2" customHeight="1" x14ac:dyDescent="0.2">
      <c r="F850" s="15">
        <f t="shared" si="13"/>
        <v>800</v>
      </c>
    </row>
    <row r="851" spans="6:6" ht="12.2" customHeight="1" x14ac:dyDescent="0.2">
      <c r="F851" s="15">
        <f t="shared" si="13"/>
        <v>800</v>
      </c>
    </row>
    <row r="852" spans="6:6" ht="12.2" customHeight="1" x14ac:dyDescent="0.2">
      <c r="F852" s="15">
        <f t="shared" si="13"/>
        <v>800</v>
      </c>
    </row>
    <row r="853" spans="6:6" ht="12.2" customHeight="1" x14ac:dyDescent="0.2">
      <c r="F853" s="15">
        <f t="shared" si="13"/>
        <v>800</v>
      </c>
    </row>
    <row r="854" spans="6:6" ht="12.2" customHeight="1" x14ac:dyDescent="0.2">
      <c r="F854" s="15">
        <f t="shared" si="13"/>
        <v>800</v>
      </c>
    </row>
    <row r="855" spans="6:6" ht="12.2" customHeight="1" x14ac:dyDescent="0.2">
      <c r="F855" s="15">
        <f t="shared" si="13"/>
        <v>800</v>
      </c>
    </row>
    <row r="856" spans="6:6" ht="12.2" customHeight="1" x14ac:dyDescent="0.2">
      <c r="F856" s="15">
        <f t="shared" si="13"/>
        <v>800</v>
      </c>
    </row>
    <row r="857" spans="6:6" ht="12.2" customHeight="1" x14ac:dyDescent="0.2">
      <c r="F857" s="15">
        <f t="shared" si="13"/>
        <v>800</v>
      </c>
    </row>
    <row r="858" spans="6:6" ht="12.2" customHeight="1" x14ac:dyDescent="0.2">
      <c r="F858" s="15">
        <f t="shared" si="13"/>
        <v>800</v>
      </c>
    </row>
    <row r="859" spans="6:6" ht="12.2" customHeight="1" x14ac:dyDescent="0.2">
      <c r="F859" s="15">
        <f t="shared" si="13"/>
        <v>800</v>
      </c>
    </row>
    <row r="860" spans="6:6" ht="12.2" customHeight="1" x14ac:dyDescent="0.2">
      <c r="F860" s="15">
        <f t="shared" si="13"/>
        <v>800</v>
      </c>
    </row>
    <row r="861" spans="6:6" ht="12.2" customHeight="1" x14ac:dyDescent="0.2">
      <c r="F861" s="15">
        <f t="shared" si="13"/>
        <v>800</v>
      </c>
    </row>
    <row r="862" spans="6:6" ht="12.2" customHeight="1" x14ac:dyDescent="0.2">
      <c r="F862" s="15">
        <f t="shared" si="13"/>
        <v>800</v>
      </c>
    </row>
    <row r="863" spans="6:6" ht="12.2" customHeight="1" x14ac:dyDescent="0.2">
      <c r="F863" s="15">
        <f t="shared" si="13"/>
        <v>800</v>
      </c>
    </row>
    <row r="864" spans="6:6" ht="12.2" customHeight="1" x14ac:dyDescent="0.2">
      <c r="F864" s="15">
        <f t="shared" si="13"/>
        <v>800</v>
      </c>
    </row>
    <row r="865" spans="6:6" ht="12.2" customHeight="1" x14ac:dyDescent="0.2">
      <c r="F865" s="15">
        <f t="shared" si="13"/>
        <v>800</v>
      </c>
    </row>
    <row r="866" spans="6:6" ht="12.2" customHeight="1" x14ac:dyDescent="0.2">
      <c r="F866" s="15">
        <f t="shared" si="13"/>
        <v>800</v>
      </c>
    </row>
    <row r="867" spans="6:6" ht="12.2" customHeight="1" x14ac:dyDescent="0.2">
      <c r="F867" s="15">
        <f t="shared" si="13"/>
        <v>800</v>
      </c>
    </row>
    <row r="868" spans="6:6" ht="12.2" customHeight="1" x14ac:dyDescent="0.2">
      <c r="F868" s="15">
        <f t="shared" si="13"/>
        <v>800</v>
      </c>
    </row>
    <row r="869" spans="6:6" ht="12.2" customHeight="1" x14ac:dyDescent="0.2">
      <c r="F869" s="15">
        <f t="shared" si="13"/>
        <v>800</v>
      </c>
    </row>
    <row r="870" spans="6:6" ht="12.2" customHeight="1" x14ac:dyDescent="0.2">
      <c r="F870" s="15">
        <f t="shared" si="13"/>
        <v>800</v>
      </c>
    </row>
    <row r="871" spans="6:6" ht="12.2" customHeight="1" x14ac:dyDescent="0.2">
      <c r="F871" s="15">
        <f t="shared" si="13"/>
        <v>800</v>
      </c>
    </row>
    <row r="872" spans="6:6" ht="12.2" customHeight="1" x14ac:dyDescent="0.2">
      <c r="F872" s="15">
        <f t="shared" si="13"/>
        <v>800</v>
      </c>
    </row>
    <row r="873" spans="6:6" ht="12.2" customHeight="1" x14ac:dyDescent="0.2">
      <c r="F873" s="15">
        <f t="shared" si="13"/>
        <v>800</v>
      </c>
    </row>
    <row r="874" spans="6:6" ht="12.2" customHeight="1" x14ac:dyDescent="0.2">
      <c r="F874" s="15">
        <f t="shared" si="13"/>
        <v>800</v>
      </c>
    </row>
    <row r="875" spans="6:6" ht="12.2" customHeight="1" x14ac:dyDescent="0.2">
      <c r="F875" s="15">
        <f t="shared" si="13"/>
        <v>800</v>
      </c>
    </row>
    <row r="876" spans="6:6" ht="12.2" customHeight="1" x14ac:dyDescent="0.2">
      <c r="F876" s="15">
        <f t="shared" si="13"/>
        <v>800</v>
      </c>
    </row>
    <row r="877" spans="6:6" ht="12.2" customHeight="1" x14ac:dyDescent="0.2">
      <c r="F877" s="15">
        <f t="shared" si="13"/>
        <v>800</v>
      </c>
    </row>
    <row r="878" spans="6:6" ht="12.2" customHeight="1" x14ac:dyDescent="0.2">
      <c r="F878" s="15">
        <f t="shared" si="13"/>
        <v>800</v>
      </c>
    </row>
    <row r="879" spans="6:6" ht="12.2" customHeight="1" x14ac:dyDescent="0.2">
      <c r="F879" s="15">
        <f t="shared" si="13"/>
        <v>800</v>
      </c>
    </row>
    <row r="880" spans="6:6" ht="12.2" customHeight="1" x14ac:dyDescent="0.2">
      <c r="F880" s="15">
        <f t="shared" si="13"/>
        <v>800</v>
      </c>
    </row>
    <row r="881" spans="6:6" ht="12.2" customHeight="1" x14ac:dyDescent="0.2">
      <c r="F881" s="15">
        <f t="shared" si="13"/>
        <v>800</v>
      </c>
    </row>
    <row r="882" spans="6:6" ht="12.2" customHeight="1" x14ac:dyDescent="0.2">
      <c r="F882" s="15">
        <f t="shared" si="13"/>
        <v>800</v>
      </c>
    </row>
    <row r="883" spans="6:6" ht="12.2" customHeight="1" x14ac:dyDescent="0.2">
      <c r="F883" s="15">
        <f t="shared" si="13"/>
        <v>800</v>
      </c>
    </row>
    <row r="884" spans="6:6" ht="12.2" customHeight="1" x14ac:dyDescent="0.2">
      <c r="F884" s="15">
        <f t="shared" si="13"/>
        <v>800</v>
      </c>
    </row>
    <row r="885" spans="6:6" ht="12.2" customHeight="1" x14ac:dyDescent="0.2">
      <c r="F885" s="15">
        <f t="shared" si="13"/>
        <v>800</v>
      </c>
    </row>
    <row r="886" spans="6:6" ht="12.2" customHeight="1" x14ac:dyDescent="0.2">
      <c r="F886" s="15">
        <f t="shared" si="13"/>
        <v>800</v>
      </c>
    </row>
    <row r="887" spans="6:6" ht="12.2" customHeight="1" x14ac:dyDescent="0.2">
      <c r="F887" s="15">
        <f t="shared" si="13"/>
        <v>800</v>
      </c>
    </row>
    <row r="888" spans="6:6" ht="12.2" customHeight="1" x14ac:dyDescent="0.2">
      <c r="F888" s="15">
        <f t="shared" si="13"/>
        <v>800</v>
      </c>
    </row>
    <row r="889" spans="6:6" ht="12.2" customHeight="1" x14ac:dyDescent="0.2">
      <c r="F889" s="15">
        <f t="shared" si="13"/>
        <v>800</v>
      </c>
    </row>
    <row r="890" spans="6:6" ht="12.2" customHeight="1" x14ac:dyDescent="0.2">
      <c r="F890" s="15">
        <f t="shared" si="13"/>
        <v>800</v>
      </c>
    </row>
    <row r="891" spans="6:6" ht="12.2" customHeight="1" x14ac:dyDescent="0.2">
      <c r="F891" s="15">
        <f t="shared" si="13"/>
        <v>800</v>
      </c>
    </row>
    <row r="892" spans="6:6" ht="12.2" customHeight="1" x14ac:dyDescent="0.2">
      <c r="F892" s="15">
        <f t="shared" si="13"/>
        <v>800</v>
      </c>
    </row>
    <row r="893" spans="6:6" ht="12.2" customHeight="1" x14ac:dyDescent="0.2">
      <c r="F893" s="15">
        <f t="shared" si="13"/>
        <v>800</v>
      </c>
    </row>
    <row r="894" spans="6:6" ht="12.2" customHeight="1" x14ac:dyDescent="0.2">
      <c r="F894" s="15">
        <f t="shared" si="13"/>
        <v>800</v>
      </c>
    </row>
    <row r="895" spans="6:6" ht="12.2" customHeight="1" x14ac:dyDescent="0.2">
      <c r="F895" s="15">
        <f t="shared" si="13"/>
        <v>800</v>
      </c>
    </row>
    <row r="896" spans="6:6" ht="12.2" customHeight="1" x14ac:dyDescent="0.2">
      <c r="F896" s="15">
        <f t="shared" si="13"/>
        <v>800</v>
      </c>
    </row>
    <row r="897" spans="6:6" ht="12.2" customHeight="1" x14ac:dyDescent="0.2">
      <c r="F897" s="15">
        <f t="shared" si="13"/>
        <v>800</v>
      </c>
    </row>
    <row r="898" spans="6:6" ht="12.2" customHeight="1" x14ac:dyDescent="0.2">
      <c r="F898" s="15">
        <f t="shared" si="13"/>
        <v>800</v>
      </c>
    </row>
    <row r="899" spans="6:6" ht="12.2" customHeight="1" x14ac:dyDescent="0.2">
      <c r="F899" s="15">
        <f t="shared" ref="F899:F932" si="14">F898+D899-E899</f>
        <v>800</v>
      </c>
    </row>
    <row r="900" spans="6:6" ht="12.2" customHeight="1" x14ac:dyDescent="0.2">
      <c r="F900" s="15">
        <f t="shared" si="14"/>
        <v>800</v>
      </c>
    </row>
    <row r="901" spans="6:6" ht="12.2" customHeight="1" x14ac:dyDescent="0.2">
      <c r="F901" s="15">
        <f t="shared" si="14"/>
        <v>800</v>
      </c>
    </row>
    <row r="902" spans="6:6" ht="12.2" customHeight="1" x14ac:dyDescent="0.2">
      <c r="F902" s="15">
        <f t="shared" si="14"/>
        <v>800</v>
      </c>
    </row>
    <row r="903" spans="6:6" ht="12.2" customHeight="1" x14ac:dyDescent="0.2">
      <c r="F903" s="15">
        <f t="shared" si="14"/>
        <v>800</v>
      </c>
    </row>
    <row r="904" spans="6:6" ht="12.2" customHeight="1" x14ac:dyDescent="0.2">
      <c r="F904" s="15">
        <f t="shared" si="14"/>
        <v>800</v>
      </c>
    </row>
    <row r="905" spans="6:6" ht="12.2" customHeight="1" x14ac:dyDescent="0.2">
      <c r="F905" s="15">
        <f t="shared" si="14"/>
        <v>800</v>
      </c>
    </row>
    <row r="906" spans="6:6" ht="12.2" customHeight="1" x14ac:dyDescent="0.2">
      <c r="F906" s="15">
        <f t="shared" si="14"/>
        <v>800</v>
      </c>
    </row>
    <row r="907" spans="6:6" ht="12.2" customHeight="1" x14ac:dyDescent="0.2">
      <c r="F907" s="15">
        <f t="shared" si="14"/>
        <v>800</v>
      </c>
    </row>
    <row r="908" spans="6:6" ht="12.2" customHeight="1" x14ac:dyDescent="0.2">
      <c r="F908" s="15">
        <f t="shared" si="14"/>
        <v>800</v>
      </c>
    </row>
    <row r="909" spans="6:6" ht="12.2" customHeight="1" x14ac:dyDescent="0.2">
      <c r="F909" s="15">
        <f t="shared" si="14"/>
        <v>800</v>
      </c>
    </row>
    <row r="910" spans="6:6" ht="12.2" customHeight="1" x14ac:dyDescent="0.2">
      <c r="F910" s="15">
        <f t="shared" si="14"/>
        <v>800</v>
      </c>
    </row>
    <row r="911" spans="6:6" ht="12.2" customHeight="1" x14ac:dyDescent="0.2">
      <c r="F911" s="15">
        <f t="shared" si="14"/>
        <v>800</v>
      </c>
    </row>
    <row r="912" spans="6:6" ht="12.2" customHeight="1" x14ac:dyDescent="0.2">
      <c r="F912" s="15">
        <f t="shared" si="14"/>
        <v>800</v>
      </c>
    </row>
    <row r="913" spans="6:6" ht="12.2" customHeight="1" x14ac:dyDescent="0.2">
      <c r="F913" s="15">
        <f t="shared" si="14"/>
        <v>800</v>
      </c>
    </row>
    <row r="914" spans="6:6" ht="12.2" customHeight="1" x14ac:dyDescent="0.2">
      <c r="F914" s="15">
        <f t="shared" si="14"/>
        <v>800</v>
      </c>
    </row>
    <row r="915" spans="6:6" ht="12.2" customHeight="1" x14ac:dyDescent="0.2">
      <c r="F915" s="15">
        <f t="shared" si="14"/>
        <v>800</v>
      </c>
    </row>
    <row r="916" spans="6:6" ht="12.2" customHeight="1" x14ac:dyDescent="0.2">
      <c r="F916" s="15">
        <f t="shared" si="14"/>
        <v>800</v>
      </c>
    </row>
    <row r="917" spans="6:6" ht="12.2" customHeight="1" x14ac:dyDescent="0.2">
      <c r="F917" s="15">
        <f t="shared" si="14"/>
        <v>800</v>
      </c>
    </row>
    <row r="918" spans="6:6" ht="12.2" customHeight="1" x14ac:dyDescent="0.2">
      <c r="F918" s="15">
        <f t="shared" si="14"/>
        <v>800</v>
      </c>
    </row>
    <row r="919" spans="6:6" ht="12.2" customHeight="1" x14ac:dyDescent="0.2">
      <c r="F919" s="15">
        <f t="shared" si="14"/>
        <v>800</v>
      </c>
    </row>
    <row r="920" spans="6:6" ht="12.2" customHeight="1" x14ac:dyDescent="0.2">
      <c r="F920" s="15">
        <f t="shared" si="14"/>
        <v>800</v>
      </c>
    </row>
    <row r="921" spans="6:6" ht="12.2" customHeight="1" x14ac:dyDescent="0.2">
      <c r="F921" s="15">
        <f t="shared" si="14"/>
        <v>800</v>
      </c>
    </row>
    <row r="922" spans="6:6" ht="12.2" customHeight="1" x14ac:dyDescent="0.2">
      <c r="F922" s="15">
        <f t="shared" si="14"/>
        <v>800</v>
      </c>
    </row>
    <row r="923" spans="6:6" ht="12.2" customHeight="1" x14ac:dyDescent="0.2">
      <c r="F923" s="15">
        <f t="shared" si="14"/>
        <v>800</v>
      </c>
    </row>
    <row r="924" spans="6:6" ht="12.2" customHeight="1" x14ac:dyDescent="0.2">
      <c r="F924" s="15">
        <f t="shared" si="14"/>
        <v>800</v>
      </c>
    </row>
    <row r="925" spans="6:6" ht="12.2" customHeight="1" x14ac:dyDescent="0.2">
      <c r="F925" s="15">
        <f t="shared" si="14"/>
        <v>800</v>
      </c>
    </row>
    <row r="926" spans="6:6" ht="12.2" customHeight="1" x14ac:dyDescent="0.2">
      <c r="F926" s="15">
        <f t="shared" si="14"/>
        <v>800</v>
      </c>
    </row>
    <row r="927" spans="6:6" ht="12.2" customHeight="1" x14ac:dyDescent="0.2">
      <c r="F927" s="15">
        <f t="shared" si="14"/>
        <v>800</v>
      </c>
    </row>
    <row r="928" spans="6:6" ht="12.2" customHeight="1" x14ac:dyDescent="0.2">
      <c r="F928" s="15">
        <f t="shared" si="14"/>
        <v>800</v>
      </c>
    </row>
    <row r="929" spans="6:6" ht="12.2" customHeight="1" x14ac:dyDescent="0.2">
      <c r="F929" s="15">
        <f t="shared" si="14"/>
        <v>800</v>
      </c>
    </row>
    <row r="930" spans="6:6" ht="12.2" customHeight="1" x14ac:dyDescent="0.2">
      <c r="F930" s="15">
        <f t="shared" si="14"/>
        <v>800</v>
      </c>
    </row>
    <row r="931" spans="6:6" ht="12.2" customHeight="1" x14ac:dyDescent="0.2">
      <c r="F931" s="15">
        <f t="shared" si="14"/>
        <v>800</v>
      </c>
    </row>
    <row r="932" spans="6:6" ht="12.2" customHeight="1" x14ac:dyDescent="0.2">
      <c r="F932" s="15">
        <f t="shared" si="14"/>
        <v>800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2"/>
  <sheetViews>
    <sheetView workbookViewId="0"/>
  </sheetViews>
  <sheetFormatPr defaultColWidth="9.28515625" defaultRowHeight="12.75" x14ac:dyDescent="0.2"/>
  <cols>
    <col min="1" max="1" width="8.7109375" style="1" customWidth="1"/>
    <col min="2" max="2" width="10.5703125" style="1" customWidth="1"/>
    <col min="3" max="3" width="52" style="1" customWidth="1"/>
    <col min="4" max="16384" width="9.28515625" style="1"/>
  </cols>
  <sheetData>
    <row r="1" spans="1:7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</row>
    <row r="2" spans="1:7" ht="12.2" customHeight="1" x14ac:dyDescent="0.2">
      <c r="A2" s="14"/>
      <c r="D2" s="15"/>
      <c r="E2" s="15"/>
      <c r="F2" s="15">
        <f>D2-E2</f>
        <v>0</v>
      </c>
    </row>
    <row r="3" spans="1:7" ht="12.2" customHeight="1" x14ac:dyDescent="0.2">
      <c r="A3" s="14"/>
      <c r="D3" s="15"/>
      <c r="E3" s="15"/>
      <c r="F3" s="15">
        <f t="shared" ref="F3:F66" si="0">F2+D3-E3</f>
        <v>0</v>
      </c>
    </row>
    <row r="4" spans="1:7" ht="12.2" customHeight="1" x14ac:dyDescent="0.2">
      <c r="A4" s="14"/>
      <c r="D4" s="15"/>
      <c r="E4" s="15"/>
      <c r="F4" s="15">
        <f t="shared" si="0"/>
        <v>0</v>
      </c>
    </row>
    <row r="5" spans="1:7" ht="12.2" customHeight="1" x14ac:dyDescent="0.2">
      <c r="A5" s="14"/>
      <c r="D5" s="15"/>
      <c r="E5" s="15"/>
      <c r="F5" s="15">
        <f t="shared" si="0"/>
        <v>0</v>
      </c>
    </row>
    <row r="6" spans="1:7" ht="12.2" customHeight="1" x14ac:dyDescent="0.2">
      <c r="A6" s="14"/>
      <c r="D6" s="15"/>
      <c r="E6" s="15"/>
      <c r="F6" s="15">
        <f t="shared" si="0"/>
        <v>0</v>
      </c>
    </row>
    <row r="7" spans="1:7" ht="12.2" customHeight="1" x14ac:dyDescent="0.2">
      <c r="A7" s="14"/>
      <c r="D7" s="15"/>
      <c r="E7" s="15"/>
      <c r="F7" s="15">
        <f t="shared" si="0"/>
        <v>0</v>
      </c>
    </row>
    <row r="8" spans="1:7" ht="12.2" customHeight="1" x14ac:dyDescent="0.2">
      <c r="A8" s="14"/>
      <c r="D8" s="15"/>
      <c r="E8" s="15"/>
      <c r="F8" s="15">
        <f t="shared" si="0"/>
        <v>0</v>
      </c>
    </row>
    <row r="9" spans="1:7" ht="12.2" customHeight="1" x14ac:dyDescent="0.2">
      <c r="A9" s="14"/>
      <c r="D9" s="15"/>
      <c r="E9" s="15"/>
      <c r="F9" s="15">
        <f t="shared" si="0"/>
        <v>0</v>
      </c>
    </row>
    <row r="10" spans="1:7" ht="12.2" customHeight="1" x14ac:dyDescent="0.2">
      <c r="A10" s="14"/>
      <c r="D10" s="15"/>
      <c r="E10" s="15"/>
      <c r="F10" s="15">
        <f t="shared" si="0"/>
        <v>0</v>
      </c>
    </row>
    <row r="11" spans="1:7" ht="12.2" customHeight="1" x14ac:dyDescent="0.2">
      <c r="A11" s="14"/>
      <c r="D11" s="15"/>
      <c r="E11" s="15"/>
      <c r="F11" s="15">
        <f t="shared" si="0"/>
        <v>0</v>
      </c>
    </row>
    <row r="12" spans="1:7" ht="12.2" customHeight="1" x14ac:dyDescent="0.2">
      <c r="A12" s="14"/>
      <c r="D12" s="15"/>
      <c r="E12" s="15"/>
      <c r="F12" s="15">
        <f t="shared" si="0"/>
        <v>0</v>
      </c>
    </row>
    <row r="13" spans="1:7" ht="12.2" customHeight="1" x14ac:dyDescent="0.2">
      <c r="A13" s="14"/>
      <c r="D13" s="15"/>
      <c r="E13" s="15"/>
      <c r="F13" s="15">
        <f t="shared" si="0"/>
        <v>0</v>
      </c>
    </row>
    <row r="14" spans="1:7" ht="12.2" customHeight="1" x14ac:dyDescent="0.2">
      <c r="A14" s="14"/>
      <c r="D14" s="15"/>
      <c r="E14" s="15"/>
      <c r="F14" s="15">
        <f t="shared" si="0"/>
        <v>0</v>
      </c>
    </row>
    <row r="15" spans="1:7" ht="12.2" customHeight="1" x14ac:dyDescent="0.2">
      <c r="A15" s="14"/>
      <c r="D15" s="15"/>
      <c r="E15" s="15"/>
      <c r="F15" s="15">
        <f t="shared" si="0"/>
        <v>0</v>
      </c>
    </row>
    <row r="16" spans="1:7" ht="12.2" customHeight="1" x14ac:dyDescent="0.2">
      <c r="A16" s="14"/>
      <c r="D16" s="15"/>
      <c r="E16" s="15"/>
      <c r="F16" s="15">
        <f t="shared" si="0"/>
        <v>0</v>
      </c>
    </row>
    <row r="17" spans="1:6" ht="12.2" customHeight="1" x14ac:dyDescent="0.2">
      <c r="A17" s="14"/>
      <c r="D17" s="15"/>
      <c r="E17" s="15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5"/>
      <c r="E22" s="15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D66" s="15"/>
      <c r="E66" s="15"/>
      <c r="F66" s="15">
        <f t="shared" si="0"/>
        <v>0</v>
      </c>
    </row>
    <row r="67" spans="1:6" ht="12.2" customHeight="1" x14ac:dyDescent="0.2">
      <c r="A67" s="14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D68" s="15"/>
      <c r="E68" s="15"/>
      <c r="F68" s="15">
        <f t="shared" si="1"/>
        <v>0</v>
      </c>
    </row>
    <row r="69" spans="1:6" ht="12.2" customHeight="1" x14ac:dyDescent="0.2">
      <c r="A69" s="14"/>
      <c r="D69" s="15"/>
      <c r="E69" s="15"/>
      <c r="F69" s="15">
        <f t="shared" si="1"/>
        <v>0</v>
      </c>
    </row>
    <row r="70" spans="1:6" ht="12.2" customHeight="1" x14ac:dyDescent="0.2">
      <c r="A70" s="14"/>
      <c r="D70" s="15"/>
      <c r="E70" s="15"/>
      <c r="F70" s="15">
        <f t="shared" si="1"/>
        <v>0</v>
      </c>
    </row>
    <row r="71" spans="1:6" ht="12.2" customHeight="1" x14ac:dyDescent="0.2">
      <c r="A71" s="14"/>
      <c r="D71" s="15"/>
      <c r="E71" s="15"/>
      <c r="F71" s="15">
        <f t="shared" si="1"/>
        <v>0</v>
      </c>
    </row>
    <row r="72" spans="1:6" ht="12.2" customHeight="1" x14ac:dyDescent="0.2">
      <c r="A72" s="14"/>
      <c r="D72" s="15"/>
      <c r="E72" s="15"/>
      <c r="F72" s="15">
        <f t="shared" si="1"/>
        <v>0</v>
      </c>
    </row>
    <row r="73" spans="1:6" ht="12.2" customHeight="1" x14ac:dyDescent="0.2">
      <c r="A73" s="14"/>
      <c r="D73" s="15"/>
      <c r="E73" s="15"/>
      <c r="F73" s="15">
        <f t="shared" si="1"/>
        <v>0</v>
      </c>
    </row>
    <row r="74" spans="1:6" ht="12.2" customHeight="1" x14ac:dyDescent="0.2">
      <c r="A74" s="14"/>
      <c r="D74" s="15"/>
      <c r="E74" s="15"/>
      <c r="F74" s="15">
        <f t="shared" si="1"/>
        <v>0</v>
      </c>
    </row>
    <row r="75" spans="1:6" ht="12.6" customHeight="1" x14ac:dyDescent="0.2">
      <c r="A75" s="14"/>
      <c r="C75" s="16"/>
      <c r="D75" s="15"/>
      <c r="E75" s="15"/>
      <c r="F75" s="15">
        <f t="shared" si="1"/>
        <v>0</v>
      </c>
    </row>
    <row r="76" spans="1:6" ht="12.2" customHeight="1" x14ac:dyDescent="0.2">
      <c r="A76" s="14"/>
      <c r="D76" s="15"/>
      <c r="E76" s="15"/>
      <c r="F76" s="15">
        <f t="shared" si="1"/>
        <v>0</v>
      </c>
    </row>
    <row r="77" spans="1:6" ht="12.2" customHeight="1" x14ac:dyDescent="0.2">
      <c r="A77" s="14"/>
      <c r="D77" s="15"/>
      <c r="E77" s="15"/>
      <c r="F77" s="15">
        <f t="shared" si="1"/>
        <v>0</v>
      </c>
    </row>
    <row r="78" spans="1:6" ht="12.2" customHeight="1" x14ac:dyDescent="0.2">
      <c r="A78" s="14"/>
      <c r="D78" s="15"/>
      <c r="E78" s="15"/>
      <c r="F78" s="15">
        <f t="shared" si="1"/>
        <v>0</v>
      </c>
    </row>
    <row r="79" spans="1:6" ht="12.2" customHeight="1" x14ac:dyDescent="0.2">
      <c r="A79" s="14"/>
      <c r="D79" s="15"/>
      <c r="E79" s="15"/>
      <c r="F79" s="15">
        <f t="shared" si="1"/>
        <v>0</v>
      </c>
    </row>
    <row r="80" spans="1:6" ht="12.2" customHeight="1" x14ac:dyDescent="0.2">
      <c r="A80" s="14"/>
      <c r="D80" s="15"/>
      <c r="E80" s="15"/>
      <c r="F80" s="15">
        <f t="shared" si="1"/>
        <v>0</v>
      </c>
    </row>
    <row r="81" spans="1:6" ht="12.2" customHeight="1" x14ac:dyDescent="0.2">
      <c r="A81" s="14"/>
      <c r="D81" s="15"/>
      <c r="E81" s="15"/>
      <c r="F81" s="15">
        <f t="shared" si="1"/>
        <v>0</v>
      </c>
    </row>
    <row r="82" spans="1:6" ht="12.2" customHeight="1" x14ac:dyDescent="0.2">
      <c r="A82" s="14"/>
      <c r="D82" s="15"/>
      <c r="E82" s="15"/>
      <c r="F82" s="15">
        <f t="shared" si="1"/>
        <v>0</v>
      </c>
    </row>
    <row r="83" spans="1:6" ht="12.2" customHeight="1" x14ac:dyDescent="0.2">
      <c r="A83" s="14"/>
      <c r="D83" s="15"/>
      <c r="E83" s="15"/>
      <c r="F83" s="15">
        <f t="shared" si="1"/>
        <v>0</v>
      </c>
    </row>
    <row r="84" spans="1:6" ht="12.2" customHeight="1" x14ac:dyDescent="0.2">
      <c r="A84" s="14"/>
      <c r="D84" s="15"/>
      <c r="E84" s="15"/>
      <c r="F84" s="15">
        <f t="shared" si="1"/>
        <v>0</v>
      </c>
    </row>
    <row r="85" spans="1:6" ht="12.2" customHeight="1" x14ac:dyDescent="0.2">
      <c r="A85" s="14"/>
      <c r="D85" s="15"/>
      <c r="E85" s="15"/>
      <c r="F85" s="15">
        <f t="shared" si="1"/>
        <v>0</v>
      </c>
    </row>
    <row r="86" spans="1:6" ht="12.2" customHeight="1" x14ac:dyDescent="0.2">
      <c r="A86" s="14"/>
      <c r="D86" s="15"/>
      <c r="E86" s="15"/>
      <c r="F86" s="15">
        <f t="shared" si="1"/>
        <v>0</v>
      </c>
    </row>
    <row r="87" spans="1:6" ht="12.2" customHeight="1" x14ac:dyDescent="0.2">
      <c r="A87" s="14"/>
      <c r="D87" s="15"/>
      <c r="E87" s="15"/>
      <c r="F87" s="15">
        <f t="shared" si="1"/>
        <v>0</v>
      </c>
    </row>
    <row r="88" spans="1:6" ht="12.2" customHeight="1" x14ac:dyDescent="0.2">
      <c r="A88" s="14"/>
      <c r="D88" s="15"/>
      <c r="E88" s="15"/>
      <c r="F88" s="15">
        <f t="shared" si="1"/>
        <v>0</v>
      </c>
    </row>
    <row r="89" spans="1:6" ht="12.2" customHeight="1" x14ac:dyDescent="0.2">
      <c r="A89" s="14"/>
      <c r="D89" s="15"/>
      <c r="E89" s="15"/>
      <c r="F89" s="15">
        <f t="shared" si="1"/>
        <v>0</v>
      </c>
    </row>
    <row r="90" spans="1:6" ht="12.2" customHeight="1" x14ac:dyDescent="0.2">
      <c r="A90" s="14"/>
      <c r="D90" s="15"/>
      <c r="E90" s="15"/>
      <c r="F90" s="15">
        <f t="shared" si="1"/>
        <v>0</v>
      </c>
    </row>
    <row r="91" spans="1:6" ht="12.2" customHeight="1" x14ac:dyDescent="0.2">
      <c r="A91" s="14"/>
      <c r="D91" s="15"/>
      <c r="E91" s="15"/>
      <c r="F91" s="15">
        <f t="shared" si="1"/>
        <v>0</v>
      </c>
    </row>
    <row r="92" spans="1:6" ht="12.2" customHeight="1" x14ac:dyDescent="0.2">
      <c r="A92" s="14"/>
      <c r="D92" s="15"/>
      <c r="E92" s="15"/>
      <c r="F92" s="15">
        <f t="shared" si="1"/>
        <v>0</v>
      </c>
    </row>
    <row r="93" spans="1:6" ht="12.2" customHeight="1" x14ac:dyDescent="0.2">
      <c r="A93" s="14"/>
      <c r="D93" s="15"/>
      <c r="E93" s="15"/>
      <c r="F93" s="15">
        <f t="shared" si="1"/>
        <v>0</v>
      </c>
    </row>
    <row r="94" spans="1:6" ht="12.2" customHeight="1" x14ac:dyDescent="0.2">
      <c r="D94" s="15"/>
      <c r="E94" s="15"/>
      <c r="F94" s="15">
        <f t="shared" si="1"/>
        <v>0</v>
      </c>
    </row>
    <row r="95" spans="1:6" ht="12.2" customHeight="1" x14ac:dyDescent="0.2">
      <c r="D95" s="15"/>
      <c r="E95" s="15"/>
      <c r="F95" s="15">
        <f t="shared" si="1"/>
        <v>0</v>
      </c>
    </row>
    <row r="96" spans="1:6" ht="12.2" customHeight="1" x14ac:dyDescent="0.2">
      <c r="D96" s="15"/>
      <c r="E96" s="15"/>
      <c r="F96" s="15">
        <f t="shared" si="1"/>
        <v>0</v>
      </c>
    </row>
    <row r="97" spans="4:6" ht="12.2" customHeight="1" x14ac:dyDescent="0.2">
      <c r="D97" s="15"/>
      <c r="E97" s="15"/>
      <c r="F97" s="15">
        <f t="shared" si="1"/>
        <v>0</v>
      </c>
    </row>
    <row r="98" spans="4:6" ht="12.2" customHeight="1" x14ac:dyDescent="0.2">
      <c r="D98" s="15"/>
      <c r="E98" s="15"/>
      <c r="F98" s="15">
        <f t="shared" si="1"/>
        <v>0</v>
      </c>
    </row>
    <row r="99" spans="4:6" ht="12.2" customHeight="1" x14ac:dyDescent="0.2">
      <c r="D99" s="15"/>
      <c r="E99" s="15"/>
      <c r="F99" s="15">
        <f t="shared" si="1"/>
        <v>0</v>
      </c>
    </row>
    <row r="100" spans="4:6" ht="12.2" customHeight="1" x14ac:dyDescent="0.2">
      <c r="D100" s="15"/>
      <c r="E100" s="15"/>
      <c r="F100" s="15">
        <f t="shared" si="1"/>
        <v>0</v>
      </c>
    </row>
    <row r="101" spans="4:6" ht="12.2" customHeight="1" x14ac:dyDescent="0.2">
      <c r="D101" s="15"/>
      <c r="E101" s="15"/>
      <c r="F101" s="15">
        <f t="shared" si="1"/>
        <v>0</v>
      </c>
    </row>
    <row r="102" spans="4:6" ht="12.2" customHeight="1" x14ac:dyDescent="0.2">
      <c r="D102" s="15"/>
      <c r="F102" s="15">
        <f t="shared" si="1"/>
        <v>0</v>
      </c>
    </row>
    <row r="103" spans="4:6" ht="12.2" customHeight="1" x14ac:dyDescent="0.2">
      <c r="D103" s="15"/>
      <c r="F103" s="15">
        <f t="shared" si="1"/>
        <v>0</v>
      </c>
    </row>
    <row r="104" spans="4:6" ht="12.2" customHeight="1" x14ac:dyDescent="0.2">
      <c r="D104" s="15"/>
      <c r="F104" s="15">
        <f t="shared" si="1"/>
        <v>0</v>
      </c>
    </row>
    <row r="105" spans="4:6" ht="12.2" customHeight="1" x14ac:dyDescent="0.2">
      <c r="D105" s="15"/>
      <c r="F105" s="15">
        <f t="shared" si="1"/>
        <v>0</v>
      </c>
    </row>
    <row r="106" spans="4:6" ht="12.2" customHeight="1" x14ac:dyDescent="0.2">
      <c r="D106" s="15"/>
      <c r="F106" s="15">
        <f t="shared" si="1"/>
        <v>0</v>
      </c>
    </row>
    <row r="107" spans="4:6" ht="12.2" customHeight="1" x14ac:dyDescent="0.2">
      <c r="D107" s="15"/>
      <c r="F107" s="15">
        <f t="shared" si="1"/>
        <v>0</v>
      </c>
    </row>
    <row r="108" spans="4:6" ht="12.2" customHeight="1" x14ac:dyDescent="0.2">
      <c r="D108" s="15"/>
      <c r="F108" s="15">
        <f t="shared" si="1"/>
        <v>0</v>
      </c>
    </row>
    <row r="109" spans="4:6" ht="12.2" customHeight="1" x14ac:dyDescent="0.2">
      <c r="D109" s="15"/>
      <c r="F109" s="15">
        <f t="shared" si="1"/>
        <v>0</v>
      </c>
    </row>
    <row r="110" spans="4:6" ht="12.2" customHeight="1" x14ac:dyDescent="0.2">
      <c r="D110" s="15"/>
      <c r="F110" s="15">
        <f t="shared" si="1"/>
        <v>0</v>
      </c>
    </row>
    <row r="111" spans="4:6" ht="12.2" customHeight="1" x14ac:dyDescent="0.2">
      <c r="D111" s="15"/>
      <c r="F111" s="15">
        <f t="shared" si="1"/>
        <v>0</v>
      </c>
    </row>
    <row r="112" spans="4:6" ht="12.2" customHeight="1" x14ac:dyDescent="0.2">
      <c r="D112" s="15"/>
      <c r="F112" s="15">
        <f t="shared" si="1"/>
        <v>0</v>
      </c>
    </row>
    <row r="113" spans="4:6" ht="12.2" customHeight="1" x14ac:dyDescent="0.2">
      <c r="D113" s="15"/>
      <c r="F113" s="15">
        <f t="shared" si="1"/>
        <v>0</v>
      </c>
    </row>
    <row r="114" spans="4:6" ht="12.2" customHeight="1" x14ac:dyDescent="0.2">
      <c r="D114" s="15"/>
      <c r="F114" s="15">
        <f t="shared" si="1"/>
        <v>0</v>
      </c>
    </row>
    <row r="115" spans="4:6" ht="12.2" customHeight="1" x14ac:dyDescent="0.2">
      <c r="D115" s="15"/>
      <c r="F115" s="15">
        <f t="shared" si="1"/>
        <v>0</v>
      </c>
    </row>
    <row r="116" spans="4:6" ht="12.2" customHeight="1" x14ac:dyDescent="0.2">
      <c r="D116" s="15"/>
      <c r="F116" s="15">
        <f t="shared" si="1"/>
        <v>0</v>
      </c>
    </row>
    <row r="117" spans="4:6" ht="12.2" customHeight="1" x14ac:dyDescent="0.2">
      <c r="D117" s="15"/>
      <c r="F117" s="15">
        <f t="shared" si="1"/>
        <v>0</v>
      </c>
    </row>
    <row r="118" spans="4:6" ht="12.2" customHeight="1" x14ac:dyDescent="0.2">
      <c r="D118" s="15"/>
      <c r="F118" s="15">
        <f t="shared" si="1"/>
        <v>0</v>
      </c>
    </row>
    <row r="119" spans="4:6" ht="12.2" customHeight="1" x14ac:dyDescent="0.2">
      <c r="D119" s="15"/>
      <c r="F119" s="15">
        <f t="shared" si="1"/>
        <v>0</v>
      </c>
    </row>
    <row r="120" spans="4:6" ht="12.2" customHeight="1" x14ac:dyDescent="0.2">
      <c r="D120" s="15"/>
      <c r="F120" s="15">
        <f t="shared" si="1"/>
        <v>0</v>
      </c>
    </row>
    <row r="121" spans="4:6" ht="12.2" customHeight="1" x14ac:dyDescent="0.2">
      <c r="D121" s="15"/>
      <c r="F121" s="15">
        <f t="shared" si="1"/>
        <v>0</v>
      </c>
    </row>
    <row r="122" spans="4:6" ht="12.2" customHeight="1" x14ac:dyDescent="0.2">
      <c r="D122" s="15"/>
      <c r="F122" s="15">
        <f t="shared" si="1"/>
        <v>0</v>
      </c>
    </row>
    <row r="123" spans="4:6" ht="12.2" customHeight="1" x14ac:dyDescent="0.2">
      <c r="D123" s="15"/>
      <c r="F123" s="15">
        <f t="shared" si="1"/>
        <v>0</v>
      </c>
    </row>
    <row r="124" spans="4:6" ht="12.2" customHeight="1" x14ac:dyDescent="0.2">
      <c r="D124" s="15"/>
      <c r="F124" s="15">
        <f t="shared" si="1"/>
        <v>0</v>
      </c>
    </row>
    <row r="125" spans="4:6" ht="12.2" customHeight="1" x14ac:dyDescent="0.2">
      <c r="D125" s="15"/>
      <c r="F125" s="15">
        <f t="shared" si="1"/>
        <v>0</v>
      </c>
    </row>
    <row r="126" spans="4:6" ht="12.2" customHeight="1" x14ac:dyDescent="0.2">
      <c r="D126" s="15"/>
      <c r="F126" s="15">
        <f t="shared" si="1"/>
        <v>0</v>
      </c>
    </row>
    <row r="127" spans="4:6" ht="12.2" customHeight="1" x14ac:dyDescent="0.2">
      <c r="D127" s="15"/>
      <c r="F127" s="15">
        <f t="shared" si="1"/>
        <v>0</v>
      </c>
    </row>
    <row r="128" spans="4:6" ht="12.2" customHeight="1" x14ac:dyDescent="0.2">
      <c r="D128" s="15"/>
      <c r="F128" s="15">
        <f t="shared" si="1"/>
        <v>0</v>
      </c>
    </row>
    <row r="129" spans="4:6" ht="12.2" customHeight="1" x14ac:dyDescent="0.2">
      <c r="D129" s="15"/>
      <c r="F129" s="15">
        <f t="shared" si="1"/>
        <v>0</v>
      </c>
    </row>
    <row r="130" spans="4:6" ht="12.2" customHeight="1" x14ac:dyDescent="0.2">
      <c r="D130" s="15"/>
      <c r="F130" s="15">
        <f t="shared" si="1"/>
        <v>0</v>
      </c>
    </row>
    <row r="131" spans="4:6" ht="12.2" customHeight="1" x14ac:dyDescent="0.2">
      <c r="D131" s="15"/>
      <c r="F131" s="15">
        <f t="shared" ref="F131:F194" si="2">F130+D131-E131</f>
        <v>0</v>
      </c>
    </row>
    <row r="132" spans="4:6" ht="12.2" customHeight="1" x14ac:dyDescent="0.2">
      <c r="D132" s="15"/>
      <c r="F132" s="15">
        <f t="shared" si="2"/>
        <v>0</v>
      </c>
    </row>
    <row r="133" spans="4:6" ht="12.2" customHeight="1" x14ac:dyDescent="0.2">
      <c r="D133" s="15"/>
      <c r="F133" s="15">
        <f t="shared" si="2"/>
        <v>0</v>
      </c>
    </row>
    <row r="134" spans="4:6" ht="12.2" customHeight="1" x14ac:dyDescent="0.2">
      <c r="D134" s="15"/>
      <c r="F134" s="15">
        <f t="shared" si="2"/>
        <v>0</v>
      </c>
    </row>
    <row r="135" spans="4:6" ht="12.2" customHeight="1" x14ac:dyDescent="0.2">
      <c r="D135" s="15"/>
      <c r="F135" s="15">
        <f t="shared" si="2"/>
        <v>0</v>
      </c>
    </row>
    <row r="136" spans="4:6" ht="12.2" customHeight="1" x14ac:dyDescent="0.2">
      <c r="D136" s="15"/>
      <c r="F136" s="15">
        <f t="shared" si="2"/>
        <v>0</v>
      </c>
    </row>
    <row r="137" spans="4:6" ht="12.2" customHeight="1" x14ac:dyDescent="0.2">
      <c r="D137" s="15"/>
      <c r="F137" s="15">
        <f t="shared" si="2"/>
        <v>0</v>
      </c>
    </row>
    <row r="138" spans="4:6" ht="12.2" customHeight="1" x14ac:dyDescent="0.2">
      <c r="D138" s="15"/>
      <c r="F138" s="15">
        <f t="shared" si="2"/>
        <v>0</v>
      </c>
    </row>
    <row r="139" spans="4:6" ht="12.2" customHeight="1" x14ac:dyDescent="0.2">
      <c r="D139" s="15"/>
      <c r="F139" s="15">
        <f t="shared" si="2"/>
        <v>0</v>
      </c>
    </row>
    <row r="140" spans="4:6" ht="12.2" customHeight="1" x14ac:dyDescent="0.2">
      <c r="D140" s="15"/>
      <c r="F140" s="15">
        <f t="shared" si="2"/>
        <v>0</v>
      </c>
    </row>
    <row r="141" spans="4:6" ht="12.2" customHeight="1" x14ac:dyDescent="0.2">
      <c r="D141" s="15"/>
      <c r="F141" s="15">
        <f t="shared" si="2"/>
        <v>0</v>
      </c>
    </row>
    <row r="142" spans="4:6" ht="12.2" customHeight="1" x14ac:dyDescent="0.2">
      <c r="D142" s="15"/>
      <c r="F142" s="15">
        <f t="shared" si="2"/>
        <v>0</v>
      </c>
    </row>
    <row r="143" spans="4:6" ht="12.2" customHeight="1" x14ac:dyDescent="0.2">
      <c r="D143" s="15"/>
      <c r="F143" s="15">
        <f t="shared" si="2"/>
        <v>0</v>
      </c>
    </row>
    <row r="144" spans="4:6" ht="12.2" customHeight="1" x14ac:dyDescent="0.2">
      <c r="D144" s="15"/>
      <c r="F144" s="15">
        <f t="shared" si="2"/>
        <v>0</v>
      </c>
    </row>
    <row r="145" spans="4:6" ht="12.2" customHeight="1" x14ac:dyDescent="0.2">
      <c r="D145" s="15"/>
      <c r="F145" s="15">
        <f t="shared" si="2"/>
        <v>0</v>
      </c>
    </row>
    <row r="146" spans="4:6" ht="12.2" customHeight="1" x14ac:dyDescent="0.2">
      <c r="D146" s="15"/>
      <c r="F146" s="15">
        <f t="shared" si="2"/>
        <v>0</v>
      </c>
    </row>
    <row r="147" spans="4:6" ht="12.2" customHeight="1" x14ac:dyDescent="0.2">
      <c r="D147" s="15"/>
      <c r="F147" s="15">
        <f t="shared" si="2"/>
        <v>0</v>
      </c>
    </row>
    <row r="148" spans="4:6" ht="12.2" customHeight="1" x14ac:dyDescent="0.2">
      <c r="D148" s="15"/>
      <c r="F148" s="15">
        <f t="shared" si="2"/>
        <v>0</v>
      </c>
    </row>
    <row r="149" spans="4:6" ht="12.2" customHeight="1" x14ac:dyDescent="0.2">
      <c r="D149" s="15"/>
      <c r="F149" s="15">
        <f t="shared" si="2"/>
        <v>0</v>
      </c>
    </row>
    <row r="150" spans="4:6" ht="12.2" customHeight="1" x14ac:dyDescent="0.2">
      <c r="D150" s="15"/>
      <c r="F150" s="15">
        <f t="shared" si="2"/>
        <v>0</v>
      </c>
    </row>
    <row r="151" spans="4:6" ht="12.2" customHeight="1" x14ac:dyDescent="0.2">
      <c r="D151" s="15"/>
      <c r="F151" s="15">
        <f t="shared" si="2"/>
        <v>0</v>
      </c>
    </row>
    <row r="152" spans="4:6" ht="12.2" customHeight="1" x14ac:dyDescent="0.2">
      <c r="D152" s="15"/>
      <c r="F152" s="15">
        <f t="shared" si="2"/>
        <v>0</v>
      </c>
    </row>
    <row r="153" spans="4:6" ht="12.2" customHeight="1" x14ac:dyDescent="0.2">
      <c r="D153" s="15"/>
      <c r="F153" s="15">
        <f t="shared" si="2"/>
        <v>0</v>
      </c>
    </row>
    <row r="154" spans="4:6" ht="12.2" customHeight="1" x14ac:dyDescent="0.2">
      <c r="D154" s="15"/>
      <c r="F154" s="15">
        <f t="shared" si="2"/>
        <v>0</v>
      </c>
    </row>
    <row r="155" spans="4:6" ht="12.2" customHeight="1" x14ac:dyDescent="0.2">
      <c r="D155" s="15"/>
      <c r="F155" s="15">
        <f t="shared" si="2"/>
        <v>0</v>
      </c>
    </row>
    <row r="156" spans="4:6" ht="12.2" customHeight="1" x14ac:dyDescent="0.2">
      <c r="D156" s="15"/>
      <c r="F156" s="15">
        <f t="shared" si="2"/>
        <v>0</v>
      </c>
    </row>
    <row r="157" spans="4:6" ht="12.2" customHeight="1" x14ac:dyDescent="0.2">
      <c r="D157" s="15"/>
      <c r="F157" s="15">
        <f t="shared" si="2"/>
        <v>0</v>
      </c>
    </row>
    <row r="158" spans="4:6" ht="12.2" customHeight="1" x14ac:dyDescent="0.2">
      <c r="D158" s="15"/>
      <c r="F158" s="15">
        <f t="shared" si="2"/>
        <v>0</v>
      </c>
    </row>
    <row r="159" spans="4:6" ht="12.2" customHeight="1" x14ac:dyDescent="0.2">
      <c r="D159" s="15"/>
      <c r="F159" s="15">
        <f t="shared" si="2"/>
        <v>0</v>
      </c>
    </row>
    <row r="160" spans="4:6" ht="12.2" customHeight="1" x14ac:dyDescent="0.2">
      <c r="D160" s="15"/>
      <c r="F160" s="15">
        <f t="shared" si="2"/>
        <v>0</v>
      </c>
    </row>
    <row r="161" spans="4:6" ht="12.2" customHeight="1" x14ac:dyDescent="0.2">
      <c r="D161" s="15"/>
      <c r="F161" s="15">
        <f t="shared" si="2"/>
        <v>0</v>
      </c>
    </row>
    <row r="162" spans="4:6" ht="12.2" customHeight="1" x14ac:dyDescent="0.2">
      <c r="D162" s="15"/>
      <c r="F162" s="15">
        <f t="shared" si="2"/>
        <v>0</v>
      </c>
    </row>
    <row r="163" spans="4:6" ht="12.2" customHeight="1" x14ac:dyDescent="0.2">
      <c r="D163" s="15"/>
      <c r="F163" s="15">
        <f t="shared" si="2"/>
        <v>0</v>
      </c>
    </row>
    <row r="164" spans="4:6" ht="12.2" customHeight="1" x14ac:dyDescent="0.2">
      <c r="D164" s="15"/>
      <c r="F164" s="15">
        <f t="shared" si="2"/>
        <v>0</v>
      </c>
    </row>
    <row r="165" spans="4:6" ht="12.2" customHeight="1" x14ac:dyDescent="0.2">
      <c r="D165" s="15"/>
      <c r="F165" s="15">
        <f t="shared" si="2"/>
        <v>0</v>
      </c>
    </row>
    <row r="166" spans="4:6" ht="12.2" customHeight="1" x14ac:dyDescent="0.2">
      <c r="D166" s="15"/>
      <c r="F166" s="15">
        <f t="shared" si="2"/>
        <v>0</v>
      </c>
    </row>
    <row r="167" spans="4:6" ht="12.2" customHeight="1" x14ac:dyDescent="0.2">
      <c r="D167" s="15"/>
      <c r="F167" s="15">
        <f t="shared" si="2"/>
        <v>0</v>
      </c>
    </row>
    <row r="168" spans="4:6" ht="12.2" customHeight="1" x14ac:dyDescent="0.2">
      <c r="D168" s="15"/>
      <c r="F168" s="15">
        <f t="shared" si="2"/>
        <v>0</v>
      </c>
    </row>
    <row r="169" spans="4:6" ht="12.2" customHeight="1" x14ac:dyDescent="0.2">
      <c r="D169" s="15"/>
      <c r="F169" s="15">
        <f t="shared" si="2"/>
        <v>0</v>
      </c>
    </row>
    <row r="170" spans="4:6" ht="12.2" customHeight="1" x14ac:dyDescent="0.2">
      <c r="D170" s="15"/>
      <c r="F170" s="15">
        <f t="shared" si="2"/>
        <v>0</v>
      </c>
    </row>
    <row r="171" spans="4:6" ht="12.2" customHeight="1" x14ac:dyDescent="0.2">
      <c r="D171" s="15"/>
      <c r="F171" s="15">
        <f t="shared" si="2"/>
        <v>0</v>
      </c>
    </row>
    <row r="172" spans="4:6" ht="12.2" customHeight="1" x14ac:dyDescent="0.2">
      <c r="D172" s="15"/>
      <c r="F172" s="15">
        <f t="shared" si="2"/>
        <v>0</v>
      </c>
    </row>
    <row r="173" spans="4:6" ht="12.2" customHeight="1" x14ac:dyDescent="0.2">
      <c r="D173" s="15"/>
      <c r="F173" s="15">
        <f t="shared" si="2"/>
        <v>0</v>
      </c>
    </row>
    <row r="174" spans="4:6" ht="12.2" customHeight="1" x14ac:dyDescent="0.2">
      <c r="D174" s="15"/>
      <c r="F174" s="15">
        <f t="shared" si="2"/>
        <v>0</v>
      </c>
    </row>
    <row r="175" spans="4:6" ht="12.2" customHeight="1" x14ac:dyDescent="0.2">
      <c r="D175" s="15"/>
      <c r="F175" s="15">
        <f t="shared" si="2"/>
        <v>0</v>
      </c>
    </row>
    <row r="176" spans="4:6" ht="12.2" customHeight="1" x14ac:dyDescent="0.2">
      <c r="D176" s="15"/>
      <c r="F176" s="15">
        <f t="shared" si="2"/>
        <v>0</v>
      </c>
    </row>
    <row r="177" spans="4:6" ht="12.2" customHeight="1" x14ac:dyDescent="0.2">
      <c r="D177" s="15"/>
      <c r="F177" s="15">
        <f t="shared" si="2"/>
        <v>0</v>
      </c>
    </row>
    <row r="178" spans="4:6" ht="12.2" customHeight="1" x14ac:dyDescent="0.2">
      <c r="D178" s="15"/>
      <c r="F178" s="15">
        <f t="shared" si="2"/>
        <v>0</v>
      </c>
    </row>
    <row r="179" spans="4:6" ht="12.2" customHeight="1" x14ac:dyDescent="0.2">
      <c r="D179" s="15"/>
      <c r="F179" s="15">
        <f t="shared" si="2"/>
        <v>0</v>
      </c>
    </row>
    <row r="180" spans="4:6" ht="12.2" customHeight="1" x14ac:dyDescent="0.2">
      <c r="D180" s="15"/>
      <c r="F180" s="15">
        <f t="shared" si="2"/>
        <v>0</v>
      </c>
    </row>
    <row r="181" spans="4:6" ht="12.2" customHeight="1" x14ac:dyDescent="0.2">
      <c r="D181" s="15"/>
      <c r="F181" s="15">
        <f t="shared" si="2"/>
        <v>0</v>
      </c>
    </row>
    <row r="182" spans="4:6" ht="12.2" customHeight="1" x14ac:dyDescent="0.2">
      <c r="D182" s="15"/>
      <c r="F182" s="15">
        <f t="shared" si="2"/>
        <v>0</v>
      </c>
    </row>
    <row r="183" spans="4:6" ht="12.2" customHeight="1" x14ac:dyDescent="0.2">
      <c r="D183" s="15"/>
      <c r="F183" s="15">
        <f t="shared" si="2"/>
        <v>0</v>
      </c>
    </row>
    <row r="184" spans="4:6" ht="12.2" customHeight="1" x14ac:dyDescent="0.2">
      <c r="D184" s="15"/>
      <c r="F184" s="15">
        <f t="shared" si="2"/>
        <v>0</v>
      </c>
    </row>
    <row r="185" spans="4:6" ht="12.2" customHeight="1" x14ac:dyDescent="0.2">
      <c r="D185" s="15"/>
      <c r="F185" s="15">
        <f t="shared" si="2"/>
        <v>0</v>
      </c>
    </row>
    <row r="186" spans="4:6" ht="12.2" customHeight="1" x14ac:dyDescent="0.2">
      <c r="D186" s="15"/>
      <c r="F186" s="15">
        <f t="shared" si="2"/>
        <v>0</v>
      </c>
    </row>
    <row r="187" spans="4:6" ht="12.2" customHeight="1" x14ac:dyDescent="0.2">
      <c r="D187" s="15"/>
      <c r="F187" s="15">
        <f t="shared" si="2"/>
        <v>0</v>
      </c>
    </row>
    <row r="188" spans="4:6" ht="12.2" customHeight="1" x14ac:dyDescent="0.2">
      <c r="D188" s="15"/>
      <c r="F188" s="15">
        <f t="shared" si="2"/>
        <v>0</v>
      </c>
    </row>
    <row r="189" spans="4:6" ht="12.2" customHeight="1" x14ac:dyDescent="0.2">
      <c r="D189" s="15"/>
      <c r="F189" s="15">
        <f t="shared" si="2"/>
        <v>0</v>
      </c>
    </row>
    <row r="190" spans="4:6" ht="12.2" customHeight="1" x14ac:dyDescent="0.2">
      <c r="D190" s="15"/>
      <c r="F190" s="15">
        <f t="shared" si="2"/>
        <v>0</v>
      </c>
    </row>
    <row r="191" spans="4:6" ht="12.2" customHeight="1" x14ac:dyDescent="0.2">
      <c r="D191" s="15"/>
      <c r="F191" s="15">
        <f t="shared" si="2"/>
        <v>0</v>
      </c>
    </row>
    <row r="192" spans="4:6" ht="12.2" customHeight="1" x14ac:dyDescent="0.2">
      <c r="D192" s="15"/>
      <c r="F192" s="15">
        <f t="shared" si="2"/>
        <v>0</v>
      </c>
    </row>
    <row r="193" spans="4:6" ht="12.2" customHeight="1" x14ac:dyDescent="0.2">
      <c r="D193" s="15"/>
      <c r="F193" s="15">
        <f t="shared" si="2"/>
        <v>0</v>
      </c>
    </row>
    <row r="194" spans="4:6" ht="12.2" customHeight="1" x14ac:dyDescent="0.2">
      <c r="D194" s="15"/>
      <c r="F194" s="15">
        <f t="shared" si="2"/>
        <v>0</v>
      </c>
    </row>
    <row r="195" spans="4:6" ht="12.2" customHeight="1" x14ac:dyDescent="0.2">
      <c r="D195" s="15"/>
      <c r="F195" s="15">
        <f t="shared" ref="F195:F258" si="3">F194+D195-E195</f>
        <v>0</v>
      </c>
    </row>
    <row r="196" spans="4:6" ht="12.2" customHeight="1" x14ac:dyDescent="0.2">
      <c r="D196" s="15"/>
      <c r="F196" s="15">
        <f t="shared" si="3"/>
        <v>0</v>
      </c>
    </row>
    <row r="197" spans="4:6" ht="12.2" customHeight="1" x14ac:dyDescent="0.2">
      <c r="D197" s="15"/>
      <c r="F197" s="15">
        <f t="shared" si="3"/>
        <v>0</v>
      </c>
    </row>
    <row r="198" spans="4:6" ht="12.2" customHeight="1" x14ac:dyDescent="0.2">
      <c r="D198" s="15"/>
      <c r="F198" s="15">
        <f t="shared" si="3"/>
        <v>0</v>
      </c>
    </row>
    <row r="199" spans="4:6" ht="12.2" customHeight="1" x14ac:dyDescent="0.2">
      <c r="D199" s="15"/>
      <c r="F199" s="15">
        <f t="shared" si="3"/>
        <v>0</v>
      </c>
    </row>
    <row r="200" spans="4:6" ht="12.2" customHeight="1" x14ac:dyDescent="0.2">
      <c r="D200" s="15"/>
      <c r="F200" s="15">
        <f t="shared" si="3"/>
        <v>0</v>
      </c>
    </row>
    <row r="201" spans="4:6" ht="12.2" customHeight="1" x14ac:dyDescent="0.2">
      <c r="D201" s="15"/>
      <c r="F201" s="15">
        <f t="shared" si="3"/>
        <v>0</v>
      </c>
    </row>
    <row r="202" spans="4:6" ht="12.2" customHeight="1" x14ac:dyDescent="0.2">
      <c r="D202" s="15"/>
      <c r="F202" s="15">
        <f t="shared" si="3"/>
        <v>0</v>
      </c>
    </row>
    <row r="203" spans="4:6" ht="12.2" customHeight="1" x14ac:dyDescent="0.2">
      <c r="D203" s="15"/>
      <c r="F203" s="15">
        <f t="shared" si="3"/>
        <v>0</v>
      </c>
    </row>
    <row r="204" spans="4:6" ht="12.2" customHeight="1" x14ac:dyDescent="0.2">
      <c r="D204" s="15"/>
      <c r="F204" s="15">
        <f t="shared" si="3"/>
        <v>0</v>
      </c>
    </row>
    <row r="205" spans="4:6" ht="12.2" customHeight="1" x14ac:dyDescent="0.2">
      <c r="D205" s="15"/>
      <c r="F205" s="15">
        <f t="shared" si="3"/>
        <v>0</v>
      </c>
    </row>
    <row r="206" spans="4:6" ht="12.2" customHeight="1" x14ac:dyDescent="0.2">
      <c r="D206" s="15"/>
      <c r="F206" s="15">
        <f t="shared" si="3"/>
        <v>0</v>
      </c>
    </row>
    <row r="207" spans="4:6" ht="12.2" customHeight="1" x14ac:dyDescent="0.2">
      <c r="D207" s="15"/>
      <c r="F207" s="15">
        <f t="shared" si="3"/>
        <v>0</v>
      </c>
    </row>
    <row r="208" spans="4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32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  <row r="930" spans="6:6" ht="12.2" customHeight="1" x14ac:dyDescent="0.2">
      <c r="F930" s="15">
        <f t="shared" si="14"/>
        <v>0</v>
      </c>
    </row>
    <row r="931" spans="6:6" ht="12.2" customHeight="1" x14ac:dyDescent="0.2">
      <c r="F931" s="15">
        <f t="shared" si="14"/>
        <v>0</v>
      </c>
    </row>
    <row r="932" spans="6:6" ht="12.2" customHeight="1" x14ac:dyDescent="0.2">
      <c r="F932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7"/>
      <c r="F18" s="15">
        <f t="shared" si="0"/>
        <v>0</v>
      </c>
    </row>
    <row r="19" spans="1:6" ht="12.2" customHeight="1" x14ac:dyDescent="0.2">
      <c r="A19" s="14"/>
      <c r="D19" s="15"/>
      <c r="E19" s="17"/>
      <c r="F19" s="15">
        <f t="shared" si="0"/>
        <v>0</v>
      </c>
    </row>
    <row r="20" spans="1:6" ht="12.2" customHeight="1" x14ac:dyDescent="0.2">
      <c r="A20" s="14"/>
      <c r="D20" s="15"/>
      <c r="E20" s="17"/>
      <c r="F20" s="15">
        <f t="shared" si="0"/>
        <v>0</v>
      </c>
    </row>
    <row r="21" spans="1:6" ht="12.2" customHeight="1" x14ac:dyDescent="0.2">
      <c r="A21" s="14"/>
      <c r="D21" s="15"/>
      <c r="E21" s="17"/>
      <c r="F21" s="15">
        <f t="shared" si="0"/>
        <v>0</v>
      </c>
    </row>
    <row r="22" spans="1:6" ht="12.2" customHeight="1" x14ac:dyDescent="0.2">
      <c r="A22" s="14"/>
      <c r="D22" s="15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D66" s="15"/>
      <c r="E66" s="15"/>
      <c r="F66" s="15">
        <f t="shared" si="0"/>
        <v>0</v>
      </c>
    </row>
    <row r="67" spans="1:6" ht="12.2" customHeight="1" x14ac:dyDescent="0.2">
      <c r="D67" s="15"/>
      <c r="E67" s="15"/>
      <c r="F67" s="15">
        <f t="shared" ref="F67:F130" si="1">F66+D67-E67</f>
        <v>0</v>
      </c>
    </row>
    <row r="68" spans="1:6" ht="12.2" customHeight="1" x14ac:dyDescent="0.2">
      <c r="D68" s="15"/>
      <c r="E68" s="15"/>
      <c r="F68" s="15">
        <f t="shared" si="1"/>
        <v>0</v>
      </c>
    </row>
    <row r="69" spans="1:6" ht="12.2" customHeight="1" x14ac:dyDescent="0.2">
      <c r="D69" s="15"/>
      <c r="E69" s="15"/>
      <c r="F69" s="15">
        <f t="shared" si="1"/>
        <v>0</v>
      </c>
    </row>
    <row r="70" spans="1:6" ht="12.2" customHeight="1" x14ac:dyDescent="0.2">
      <c r="D70" s="15"/>
      <c r="E70" s="15"/>
      <c r="F70" s="15">
        <f t="shared" si="1"/>
        <v>0</v>
      </c>
    </row>
    <row r="71" spans="1:6" ht="12.2" customHeight="1" x14ac:dyDescent="0.2">
      <c r="D71" s="15"/>
      <c r="E71" s="15"/>
      <c r="F71" s="15">
        <f t="shared" si="1"/>
        <v>0</v>
      </c>
    </row>
    <row r="72" spans="1:6" ht="12.2" customHeight="1" x14ac:dyDescent="0.2">
      <c r="D72" s="15"/>
      <c r="E72" s="15"/>
      <c r="F72" s="15">
        <f t="shared" si="1"/>
        <v>0</v>
      </c>
    </row>
    <row r="73" spans="1:6" ht="12.2" customHeight="1" x14ac:dyDescent="0.2"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7"/>
      <c r="F18" s="15">
        <f t="shared" si="0"/>
        <v>0</v>
      </c>
    </row>
    <row r="19" spans="1:6" ht="12.2" customHeight="1" x14ac:dyDescent="0.2">
      <c r="A19" s="14"/>
      <c r="D19" s="15"/>
      <c r="E19" s="17"/>
      <c r="F19" s="15">
        <f t="shared" si="0"/>
        <v>0</v>
      </c>
    </row>
    <row r="20" spans="1:6" ht="12.2" customHeight="1" x14ac:dyDescent="0.2">
      <c r="A20" s="14"/>
      <c r="D20" s="15"/>
      <c r="E20" s="17"/>
      <c r="F20" s="15">
        <f t="shared" si="0"/>
        <v>0</v>
      </c>
    </row>
    <row r="21" spans="1:6" ht="12.2" customHeight="1" x14ac:dyDescent="0.2">
      <c r="A21" s="14"/>
      <c r="D21" s="15"/>
      <c r="E21" s="17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10" ht="12.2" customHeight="1" x14ac:dyDescent="0.2">
      <c r="A65" s="14"/>
      <c r="D65" s="15"/>
      <c r="E65" s="15"/>
      <c r="F65" s="15">
        <f t="shared" si="0"/>
        <v>0</v>
      </c>
    </row>
    <row r="66" spans="1:10" ht="12.2" customHeight="1" x14ac:dyDescent="0.2">
      <c r="A66" s="14"/>
      <c r="C66" s="18"/>
      <c r="D66" s="15"/>
      <c r="E66" s="15"/>
      <c r="F66" s="15">
        <f t="shared" si="0"/>
        <v>0</v>
      </c>
    </row>
    <row r="67" spans="1:10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10" ht="12.2" customHeight="1" x14ac:dyDescent="0.2">
      <c r="A68" s="14"/>
      <c r="C68" s="19"/>
      <c r="D68" s="15"/>
      <c r="E68" s="15"/>
      <c r="F68" s="15">
        <f t="shared" si="1"/>
        <v>0</v>
      </c>
    </row>
    <row r="69" spans="1:10" ht="12.2" customHeight="1" x14ac:dyDescent="0.2">
      <c r="A69" s="14"/>
      <c r="C69" s="19"/>
      <c r="D69" s="15"/>
      <c r="E69" s="15"/>
      <c r="F69" s="15">
        <f t="shared" si="1"/>
        <v>0</v>
      </c>
    </row>
    <row r="70" spans="1:10" ht="12.2" customHeight="1" x14ac:dyDescent="0.2">
      <c r="A70" s="14"/>
      <c r="C70" s="19"/>
      <c r="D70" s="15"/>
      <c r="E70" s="15"/>
      <c r="F70" s="15">
        <f t="shared" si="1"/>
        <v>0</v>
      </c>
    </row>
    <row r="71" spans="1:10" ht="12.2" customHeight="1" x14ac:dyDescent="0.2">
      <c r="A71" s="14"/>
      <c r="C71" s="19"/>
      <c r="D71" s="15"/>
      <c r="E71" s="15"/>
      <c r="F71" s="15">
        <f t="shared" si="1"/>
        <v>0</v>
      </c>
      <c r="J71" s="15"/>
    </row>
    <row r="72" spans="1:10" ht="12.2" customHeight="1" x14ac:dyDescent="0.2">
      <c r="A72" s="14"/>
      <c r="C72" s="19"/>
      <c r="D72" s="15"/>
      <c r="E72" s="15"/>
      <c r="F72" s="15">
        <f t="shared" si="1"/>
        <v>0</v>
      </c>
    </row>
    <row r="73" spans="1:10" ht="12.2" customHeight="1" x14ac:dyDescent="0.2">
      <c r="A73" s="14"/>
      <c r="C73" s="19"/>
      <c r="D73" s="15"/>
      <c r="E73" s="15"/>
      <c r="F73" s="15">
        <f t="shared" si="1"/>
        <v>0</v>
      </c>
      <c r="J73" s="15"/>
    </row>
    <row r="74" spans="1:10" ht="12.2" customHeight="1" x14ac:dyDescent="0.2">
      <c r="A74" s="14"/>
      <c r="C74" s="19"/>
      <c r="D74" s="15"/>
      <c r="E74" s="15"/>
      <c r="F74" s="15">
        <f t="shared" si="1"/>
        <v>0</v>
      </c>
    </row>
    <row r="75" spans="1:10" ht="12.2" customHeight="1" x14ac:dyDescent="0.2">
      <c r="A75" s="14"/>
      <c r="C75" s="19"/>
      <c r="D75" s="15"/>
      <c r="E75" s="15"/>
      <c r="F75" s="15">
        <f t="shared" si="1"/>
        <v>0</v>
      </c>
    </row>
    <row r="76" spans="1:10" ht="12.2" customHeight="1" x14ac:dyDescent="0.2">
      <c r="A76" s="14"/>
      <c r="C76" s="19"/>
      <c r="D76" s="15"/>
      <c r="E76" s="15"/>
      <c r="F76" s="15">
        <f t="shared" si="1"/>
        <v>0</v>
      </c>
    </row>
    <row r="77" spans="1:10" ht="12.2" customHeight="1" x14ac:dyDescent="0.2">
      <c r="A77" s="14"/>
      <c r="C77" s="19"/>
      <c r="D77" s="15"/>
      <c r="E77" s="15"/>
      <c r="F77" s="15">
        <f t="shared" si="1"/>
        <v>0</v>
      </c>
    </row>
    <row r="78" spans="1:10" ht="12.2" customHeight="1" x14ac:dyDescent="0.2">
      <c r="F78" s="15">
        <f t="shared" si="1"/>
        <v>0</v>
      </c>
    </row>
    <row r="79" spans="1:10" ht="12.2" customHeight="1" x14ac:dyDescent="0.2">
      <c r="F79" s="15">
        <f t="shared" si="1"/>
        <v>0</v>
      </c>
    </row>
    <row r="80" spans="1:10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E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9"/>
  <sheetViews>
    <sheetView workbookViewId="0"/>
  </sheetViews>
  <sheetFormatPr defaultColWidth="9.28515625" defaultRowHeight="12.75" x14ac:dyDescent="0.2"/>
  <cols>
    <col min="1" max="2" width="9.28515625" style="1"/>
    <col min="3" max="3" width="65.42578125" style="1" customWidth="1"/>
    <col min="4" max="16384" width="9.28515625" style="1"/>
  </cols>
  <sheetData>
    <row r="1" spans="1:8" ht="12.2" customHeight="1" x14ac:dyDescent="0.2">
      <c r="A1" s="13" t="s">
        <v>130</v>
      </c>
      <c r="B1" s="13" t="s">
        <v>129</v>
      </c>
      <c r="C1" s="13" t="s">
        <v>131</v>
      </c>
      <c r="D1" s="13" t="s">
        <v>132</v>
      </c>
      <c r="E1" s="13" t="s">
        <v>133</v>
      </c>
      <c r="F1" s="13" t="s">
        <v>134</v>
      </c>
      <c r="G1" s="13" t="s">
        <v>135</v>
      </c>
      <c r="H1" s="13"/>
    </row>
    <row r="2" spans="1:8" ht="12.2" customHeight="1" x14ac:dyDescent="0.2">
      <c r="A2" s="14"/>
      <c r="D2" s="15"/>
      <c r="E2" s="15"/>
      <c r="F2" s="15">
        <f>D2-E2</f>
        <v>0</v>
      </c>
    </row>
    <row r="3" spans="1:8" ht="12.2" customHeight="1" x14ac:dyDescent="0.2">
      <c r="A3" s="14"/>
      <c r="D3" s="15"/>
      <c r="E3" s="15"/>
      <c r="F3" s="15">
        <f t="shared" ref="F3:F66" si="0">F2+D3-E3</f>
        <v>0</v>
      </c>
    </row>
    <row r="4" spans="1:8" ht="12.2" customHeight="1" x14ac:dyDescent="0.2">
      <c r="A4" s="14"/>
      <c r="D4" s="15"/>
      <c r="E4" s="15"/>
      <c r="F4" s="15">
        <f t="shared" si="0"/>
        <v>0</v>
      </c>
    </row>
    <row r="5" spans="1:8" ht="12.2" customHeight="1" x14ac:dyDescent="0.2">
      <c r="A5" s="14"/>
      <c r="D5" s="15"/>
      <c r="E5" s="15"/>
      <c r="F5" s="15">
        <f t="shared" si="0"/>
        <v>0</v>
      </c>
    </row>
    <row r="6" spans="1:8" ht="12.2" customHeight="1" x14ac:dyDescent="0.2">
      <c r="A6" s="14"/>
      <c r="D6" s="15"/>
      <c r="E6" s="15"/>
      <c r="F6" s="15">
        <f t="shared" si="0"/>
        <v>0</v>
      </c>
    </row>
    <row r="7" spans="1:8" ht="12.2" customHeight="1" x14ac:dyDescent="0.2">
      <c r="A7" s="14"/>
      <c r="D7" s="15"/>
      <c r="E7" s="15"/>
      <c r="F7" s="15">
        <f t="shared" si="0"/>
        <v>0</v>
      </c>
    </row>
    <row r="8" spans="1:8" ht="12.2" customHeight="1" x14ac:dyDescent="0.2">
      <c r="A8" s="14"/>
      <c r="D8" s="15"/>
      <c r="E8" s="15"/>
      <c r="F8" s="15">
        <f t="shared" si="0"/>
        <v>0</v>
      </c>
    </row>
    <row r="9" spans="1:8" ht="12.2" customHeight="1" x14ac:dyDescent="0.2">
      <c r="A9" s="14"/>
      <c r="D9" s="15"/>
      <c r="E9" s="15"/>
      <c r="F9" s="15">
        <f t="shared" si="0"/>
        <v>0</v>
      </c>
    </row>
    <row r="10" spans="1:8" ht="12.2" customHeight="1" x14ac:dyDescent="0.2">
      <c r="A10" s="14"/>
      <c r="D10" s="15"/>
      <c r="E10" s="15"/>
      <c r="F10" s="15">
        <f t="shared" si="0"/>
        <v>0</v>
      </c>
    </row>
    <row r="11" spans="1:8" ht="12.2" customHeight="1" x14ac:dyDescent="0.2">
      <c r="A11" s="14"/>
      <c r="D11" s="15"/>
      <c r="E11" s="15"/>
      <c r="F11" s="15">
        <f t="shared" si="0"/>
        <v>0</v>
      </c>
    </row>
    <row r="12" spans="1:8" ht="12.2" customHeight="1" x14ac:dyDescent="0.2">
      <c r="A12" s="14"/>
      <c r="D12" s="15"/>
      <c r="E12" s="15"/>
      <c r="F12" s="15">
        <f t="shared" si="0"/>
        <v>0</v>
      </c>
    </row>
    <row r="13" spans="1:8" ht="12.2" customHeight="1" x14ac:dyDescent="0.2">
      <c r="A13" s="14"/>
      <c r="D13" s="15"/>
      <c r="E13" s="15"/>
      <c r="F13" s="15">
        <f t="shared" si="0"/>
        <v>0</v>
      </c>
    </row>
    <row r="14" spans="1:8" ht="12.2" customHeight="1" x14ac:dyDescent="0.2">
      <c r="A14" s="14"/>
      <c r="D14" s="15"/>
      <c r="E14" s="15"/>
      <c r="F14" s="15">
        <f t="shared" si="0"/>
        <v>0</v>
      </c>
    </row>
    <row r="15" spans="1:8" ht="12.2" customHeight="1" x14ac:dyDescent="0.2">
      <c r="A15" s="14"/>
      <c r="D15" s="15"/>
      <c r="E15" s="15"/>
      <c r="F15" s="15">
        <f t="shared" si="0"/>
        <v>0</v>
      </c>
    </row>
    <row r="16" spans="1:8" ht="12.2" customHeight="1" x14ac:dyDescent="0.2">
      <c r="A16" s="14"/>
      <c r="D16" s="15"/>
      <c r="E16" s="17"/>
      <c r="F16" s="15">
        <f t="shared" si="0"/>
        <v>0</v>
      </c>
    </row>
    <row r="17" spans="1:6" ht="12.2" customHeight="1" x14ac:dyDescent="0.2">
      <c r="A17" s="14"/>
      <c r="D17" s="15"/>
      <c r="E17" s="17"/>
      <c r="F17" s="15">
        <f t="shared" si="0"/>
        <v>0</v>
      </c>
    </row>
    <row r="18" spans="1:6" ht="12.2" customHeight="1" x14ac:dyDescent="0.2">
      <c r="A18" s="14"/>
      <c r="D18" s="15"/>
      <c r="E18" s="15"/>
      <c r="F18" s="15">
        <f t="shared" si="0"/>
        <v>0</v>
      </c>
    </row>
    <row r="19" spans="1:6" ht="12.2" customHeight="1" x14ac:dyDescent="0.2">
      <c r="A19" s="14"/>
      <c r="D19" s="15"/>
      <c r="E19" s="15"/>
      <c r="F19" s="15">
        <f t="shared" si="0"/>
        <v>0</v>
      </c>
    </row>
    <row r="20" spans="1:6" ht="12.2" customHeight="1" x14ac:dyDescent="0.2">
      <c r="A20" s="14"/>
      <c r="D20" s="15"/>
      <c r="E20" s="15"/>
      <c r="F20" s="15">
        <f t="shared" si="0"/>
        <v>0</v>
      </c>
    </row>
    <row r="21" spans="1:6" ht="12.2" customHeight="1" x14ac:dyDescent="0.2">
      <c r="A21" s="14"/>
      <c r="D21" s="15"/>
      <c r="E21" s="15"/>
      <c r="F21" s="15">
        <f t="shared" si="0"/>
        <v>0</v>
      </c>
    </row>
    <row r="22" spans="1:6" ht="12.2" customHeight="1" x14ac:dyDescent="0.2">
      <c r="A22" s="14"/>
      <c r="D22" s="17"/>
      <c r="E22" s="17"/>
      <c r="F22" s="15">
        <f t="shared" si="0"/>
        <v>0</v>
      </c>
    </row>
    <row r="23" spans="1:6" ht="12.2" customHeight="1" x14ac:dyDescent="0.2">
      <c r="A23" s="14"/>
      <c r="D23" s="15"/>
      <c r="E23" s="15"/>
      <c r="F23" s="15">
        <f t="shared" si="0"/>
        <v>0</v>
      </c>
    </row>
    <row r="24" spans="1:6" ht="12.2" customHeight="1" x14ac:dyDescent="0.2">
      <c r="A24" s="14"/>
      <c r="D24" s="15"/>
      <c r="E24" s="15"/>
      <c r="F24" s="15">
        <f t="shared" si="0"/>
        <v>0</v>
      </c>
    </row>
    <row r="25" spans="1:6" ht="12.2" customHeight="1" x14ac:dyDescent="0.2">
      <c r="A25" s="14"/>
      <c r="D25" s="15"/>
      <c r="E25" s="15"/>
      <c r="F25" s="15">
        <f t="shared" si="0"/>
        <v>0</v>
      </c>
    </row>
    <row r="26" spans="1:6" ht="12.2" customHeight="1" x14ac:dyDescent="0.2">
      <c r="A26" s="14"/>
      <c r="D26" s="15"/>
      <c r="E26" s="15"/>
      <c r="F26" s="15">
        <f t="shared" si="0"/>
        <v>0</v>
      </c>
    </row>
    <row r="27" spans="1:6" ht="12.2" customHeight="1" x14ac:dyDescent="0.2">
      <c r="A27" s="14"/>
      <c r="D27" s="15"/>
      <c r="E27" s="15"/>
      <c r="F27" s="15">
        <f t="shared" si="0"/>
        <v>0</v>
      </c>
    </row>
    <row r="28" spans="1:6" ht="12.2" customHeight="1" x14ac:dyDescent="0.2">
      <c r="A28" s="14"/>
      <c r="D28" s="15"/>
      <c r="E28" s="15"/>
      <c r="F28" s="15">
        <f t="shared" si="0"/>
        <v>0</v>
      </c>
    </row>
    <row r="29" spans="1:6" ht="12.2" customHeight="1" x14ac:dyDescent="0.2">
      <c r="A29" s="14"/>
      <c r="D29" s="15"/>
      <c r="E29" s="15"/>
      <c r="F29" s="15">
        <f t="shared" si="0"/>
        <v>0</v>
      </c>
    </row>
    <row r="30" spans="1:6" ht="12.2" customHeight="1" x14ac:dyDescent="0.2">
      <c r="A30" s="14"/>
      <c r="D30" s="15"/>
      <c r="E30" s="15"/>
      <c r="F30" s="15">
        <f t="shared" si="0"/>
        <v>0</v>
      </c>
    </row>
    <row r="31" spans="1:6" ht="12.2" customHeight="1" x14ac:dyDescent="0.2">
      <c r="A31" s="14"/>
      <c r="D31" s="15"/>
      <c r="E31" s="15"/>
      <c r="F31" s="15">
        <f t="shared" si="0"/>
        <v>0</v>
      </c>
    </row>
    <row r="32" spans="1:6" ht="12.2" customHeight="1" x14ac:dyDescent="0.2">
      <c r="A32" s="14"/>
      <c r="D32" s="15"/>
      <c r="E32" s="15"/>
      <c r="F32" s="15">
        <f t="shared" si="0"/>
        <v>0</v>
      </c>
    </row>
    <row r="33" spans="1:6" ht="12.2" customHeight="1" x14ac:dyDescent="0.2">
      <c r="A33" s="14"/>
      <c r="D33" s="15"/>
      <c r="E33" s="15"/>
      <c r="F33" s="15">
        <f t="shared" si="0"/>
        <v>0</v>
      </c>
    </row>
    <row r="34" spans="1:6" ht="12.2" customHeight="1" x14ac:dyDescent="0.2">
      <c r="A34" s="14"/>
      <c r="D34" s="15"/>
      <c r="E34" s="15"/>
      <c r="F34" s="15">
        <f t="shared" si="0"/>
        <v>0</v>
      </c>
    </row>
    <row r="35" spans="1:6" ht="12.2" customHeight="1" x14ac:dyDescent="0.2">
      <c r="A35" s="14"/>
      <c r="D35" s="15"/>
      <c r="E35" s="15"/>
      <c r="F35" s="15">
        <f t="shared" si="0"/>
        <v>0</v>
      </c>
    </row>
    <row r="36" spans="1:6" ht="12.2" customHeight="1" x14ac:dyDescent="0.2">
      <c r="A36" s="14"/>
      <c r="D36" s="15"/>
      <c r="E36" s="15"/>
      <c r="F36" s="15">
        <f t="shared" si="0"/>
        <v>0</v>
      </c>
    </row>
    <row r="37" spans="1:6" ht="12.2" customHeight="1" x14ac:dyDescent="0.2">
      <c r="A37" s="14"/>
      <c r="D37" s="15"/>
      <c r="E37" s="15"/>
      <c r="F37" s="15">
        <f t="shared" si="0"/>
        <v>0</v>
      </c>
    </row>
    <row r="38" spans="1:6" ht="12.2" customHeight="1" x14ac:dyDescent="0.2">
      <c r="A38" s="14"/>
      <c r="D38" s="15"/>
      <c r="F38" s="15">
        <f t="shared" si="0"/>
        <v>0</v>
      </c>
    </row>
    <row r="39" spans="1:6" ht="12.2" customHeight="1" x14ac:dyDescent="0.2">
      <c r="A39" s="14"/>
      <c r="D39" s="15"/>
      <c r="E39" s="15"/>
      <c r="F39" s="15">
        <f t="shared" si="0"/>
        <v>0</v>
      </c>
    </row>
    <row r="40" spans="1:6" ht="12.2" customHeight="1" x14ac:dyDescent="0.2">
      <c r="A40" s="14"/>
      <c r="D40" s="15"/>
      <c r="E40" s="15"/>
      <c r="F40" s="15">
        <f t="shared" si="0"/>
        <v>0</v>
      </c>
    </row>
    <row r="41" spans="1:6" ht="12.2" customHeight="1" x14ac:dyDescent="0.2">
      <c r="A41" s="14"/>
      <c r="D41" s="15"/>
      <c r="E41" s="15"/>
      <c r="F41" s="15">
        <f t="shared" si="0"/>
        <v>0</v>
      </c>
    </row>
    <row r="42" spans="1:6" ht="12.2" customHeight="1" x14ac:dyDescent="0.2">
      <c r="A42" s="14"/>
      <c r="D42" s="15"/>
      <c r="E42" s="15"/>
      <c r="F42" s="15">
        <f t="shared" si="0"/>
        <v>0</v>
      </c>
    </row>
    <row r="43" spans="1:6" ht="12.2" customHeight="1" x14ac:dyDescent="0.2">
      <c r="A43" s="14"/>
      <c r="D43" s="15"/>
      <c r="E43" s="15"/>
      <c r="F43" s="15">
        <f t="shared" si="0"/>
        <v>0</v>
      </c>
    </row>
    <row r="44" spans="1:6" ht="12.2" customHeight="1" x14ac:dyDescent="0.2">
      <c r="A44" s="14"/>
      <c r="D44" s="15"/>
      <c r="E44" s="15"/>
      <c r="F44" s="15">
        <f t="shared" si="0"/>
        <v>0</v>
      </c>
    </row>
    <row r="45" spans="1:6" ht="12.2" customHeight="1" x14ac:dyDescent="0.2">
      <c r="A45" s="14"/>
      <c r="D45" s="15"/>
      <c r="E45" s="15"/>
      <c r="F45" s="15">
        <f t="shared" si="0"/>
        <v>0</v>
      </c>
    </row>
    <row r="46" spans="1:6" ht="12.2" customHeight="1" x14ac:dyDescent="0.2">
      <c r="A46" s="14"/>
      <c r="D46" s="15"/>
      <c r="E46" s="15"/>
      <c r="F46" s="15">
        <f t="shared" si="0"/>
        <v>0</v>
      </c>
    </row>
    <row r="47" spans="1:6" ht="12.2" customHeight="1" x14ac:dyDescent="0.2">
      <c r="A47" s="14"/>
      <c r="D47" s="15"/>
      <c r="E47" s="15"/>
      <c r="F47" s="15">
        <f t="shared" si="0"/>
        <v>0</v>
      </c>
    </row>
    <row r="48" spans="1:6" ht="12.2" customHeight="1" x14ac:dyDescent="0.2">
      <c r="A48" s="14"/>
      <c r="D48" s="15"/>
      <c r="E48" s="15"/>
      <c r="F48" s="15">
        <f t="shared" si="0"/>
        <v>0</v>
      </c>
    </row>
    <row r="49" spans="1:6" ht="12.2" customHeight="1" x14ac:dyDescent="0.2">
      <c r="A49" s="14"/>
      <c r="D49" s="15"/>
      <c r="E49" s="15"/>
      <c r="F49" s="15">
        <f t="shared" si="0"/>
        <v>0</v>
      </c>
    </row>
    <row r="50" spans="1:6" ht="12.2" customHeight="1" x14ac:dyDescent="0.2">
      <c r="A50" s="14"/>
      <c r="D50" s="15"/>
      <c r="E50" s="15"/>
      <c r="F50" s="15">
        <f t="shared" si="0"/>
        <v>0</v>
      </c>
    </row>
    <row r="51" spans="1:6" ht="12.2" customHeight="1" x14ac:dyDescent="0.2">
      <c r="A51" s="14"/>
      <c r="D51" s="15"/>
      <c r="E51" s="15"/>
      <c r="F51" s="15">
        <f t="shared" si="0"/>
        <v>0</v>
      </c>
    </row>
    <row r="52" spans="1:6" ht="12.2" customHeight="1" x14ac:dyDescent="0.2">
      <c r="A52" s="14"/>
      <c r="D52" s="15"/>
      <c r="E52" s="15"/>
      <c r="F52" s="15">
        <f t="shared" si="0"/>
        <v>0</v>
      </c>
    </row>
    <row r="53" spans="1:6" ht="12.2" customHeight="1" x14ac:dyDescent="0.2">
      <c r="A53" s="14"/>
      <c r="D53" s="15"/>
      <c r="E53" s="15"/>
      <c r="F53" s="15">
        <f t="shared" si="0"/>
        <v>0</v>
      </c>
    </row>
    <row r="54" spans="1:6" ht="12.2" customHeight="1" x14ac:dyDescent="0.2">
      <c r="A54" s="14"/>
      <c r="D54" s="15"/>
      <c r="E54" s="15"/>
      <c r="F54" s="15">
        <f t="shared" si="0"/>
        <v>0</v>
      </c>
    </row>
    <row r="55" spans="1:6" ht="12.2" customHeight="1" x14ac:dyDescent="0.2">
      <c r="A55" s="14"/>
      <c r="D55" s="15"/>
      <c r="E55" s="15"/>
      <c r="F55" s="15">
        <f t="shared" si="0"/>
        <v>0</v>
      </c>
    </row>
    <row r="56" spans="1:6" ht="12.2" customHeight="1" x14ac:dyDescent="0.2">
      <c r="A56" s="14"/>
      <c r="D56" s="15"/>
      <c r="E56" s="15"/>
      <c r="F56" s="15">
        <f t="shared" si="0"/>
        <v>0</v>
      </c>
    </row>
    <row r="57" spans="1:6" ht="12.2" customHeight="1" x14ac:dyDescent="0.2">
      <c r="A57" s="14"/>
      <c r="D57" s="15"/>
      <c r="E57" s="15"/>
      <c r="F57" s="15">
        <f t="shared" si="0"/>
        <v>0</v>
      </c>
    </row>
    <row r="58" spans="1:6" ht="12.2" customHeight="1" x14ac:dyDescent="0.2">
      <c r="A58" s="14"/>
      <c r="D58" s="15"/>
      <c r="E58" s="15"/>
      <c r="F58" s="15">
        <f t="shared" si="0"/>
        <v>0</v>
      </c>
    </row>
    <row r="59" spans="1:6" ht="12.2" customHeight="1" x14ac:dyDescent="0.2">
      <c r="A59" s="14"/>
      <c r="D59" s="15"/>
      <c r="E59" s="15"/>
      <c r="F59" s="15">
        <f t="shared" si="0"/>
        <v>0</v>
      </c>
    </row>
    <row r="60" spans="1:6" ht="12.2" customHeight="1" x14ac:dyDescent="0.2">
      <c r="A60" s="14"/>
      <c r="D60" s="15"/>
      <c r="E60" s="15"/>
      <c r="F60" s="15">
        <f t="shared" si="0"/>
        <v>0</v>
      </c>
    </row>
    <row r="61" spans="1:6" ht="12.2" customHeight="1" x14ac:dyDescent="0.2">
      <c r="A61" s="14"/>
      <c r="D61" s="15"/>
      <c r="E61" s="15"/>
      <c r="F61" s="15">
        <f t="shared" si="0"/>
        <v>0</v>
      </c>
    </row>
    <row r="62" spans="1:6" ht="12.2" customHeight="1" x14ac:dyDescent="0.2">
      <c r="A62" s="14"/>
      <c r="D62" s="15"/>
      <c r="E62" s="15"/>
      <c r="F62" s="15">
        <f t="shared" si="0"/>
        <v>0</v>
      </c>
    </row>
    <row r="63" spans="1:6" ht="12.2" customHeight="1" x14ac:dyDescent="0.2">
      <c r="A63" s="14"/>
      <c r="D63" s="15"/>
      <c r="E63" s="15"/>
      <c r="F63" s="15">
        <f t="shared" si="0"/>
        <v>0</v>
      </c>
    </row>
    <row r="64" spans="1:6" ht="12.2" customHeight="1" x14ac:dyDescent="0.2">
      <c r="A64" s="14"/>
      <c r="D64" s="15"/>
      <c r="E64" s="15"/>
      <c r="F64" s="15">
        <f t="shared" si="0"/>
        <v>0</v>
      </c>
    </row>
    <row r="65" spans="1:6" ht="12.2" customHeight="1" x14ac:dyDescent="0.2">
      <c r="A65" s="14"/>
      <c r="D65" s="15"/>
      <c r="E65" s="15"/>
      <c r="F65" s="15">
        <f t="shared" si="0"/>
        <v>0</v>
      </c>
    </row>
    <row r="66" spans="1:6" ht="12.2" customHeight="1" x14ac:dyDescent="0.2">
      <c r="A66" s="14"/>
      <c r="C66" s="19"/>
      <c r="D66" s="15"/>
      <c r="E66" s="15"/>
      <c r="F66" s="15">
        <f t="shared" si="0"/>
        <v>0</v>
      </c>
    </row>
    <row r="67" spans="1:6" ht="12.2" customHeight="1" x14ac:dyDescent="0.2">
      <c r="A67" s="14"/>
      <c r="C67" s="19"/>
      <c r="D67" s="15"/>
      <c r="E67" s="15"/>
      <c r="F67" s="15">
        <f t="shared" ref="F67:F130" si="1">F66+D67-E67</f>
        <v>0</v>
      </c>
    </row>
    <row r="68" spans="1:6" ht="12.2" customHeight="1" x14ac:dyDescent="0.2">
      <c r="A68" s="14"/>
      <c r="C68" s="19"/>
      <c r="D68" s="15"/>
      <c r="E68" s="15"/>
      <c r="F68" s="15">
        <f t="shared" si="1"/>
        <v>0</v>
      </c>
    </row>
    <row r="69" spans="1:6" ht="12.2" customHeight="1" x14ac:dyDescent="0.2">
      <c r="A69" s="14"/>
      <c r="C69" s="19"/>
      <c r="D69" s="15"/>
      <c r="E69" s="15"/>
      <c r="F69" s="15">
        <f t="shared" si="1"/>
        <v>0</v>
      </c>
    </row>
    <row r="70" spans="1:6" ht="12.2" customHeight="1" x14ac:dyDescent="0.2">
      <c r="A70" s="14"/>
      <c r="C70" s="19"/>
      <c r="D70" s="15"/>
      <c r="E70" s="15"/>
      <c r="F70" s="15">
        <f t="shared" si="1"/>
        <v>0</v>
      </c>
    </row>
    <row r="71" spans="1:6" ht="12.2" customHeight="1" x14ac:dyDescent="0.2">
      <c r="A71" s="14"/>
      <c r="C71" s="19"/>
      <c r="D71" s="15"/>
      <c r="E71" s="15"/>
      <c r="F71" s="15">
        <f t="shared" si="1"/>
        <v>0</v>
      </c>
    </row>
    <row r="72" spans="1:6" ht="12.2" customHeight="1" x14ac:dyDescent="0.2">
      <c r="A72" s="14"/>
      <c r="C72" s="19"/>
      <c r="D72" s="15"/>
      <c r="E72" s="15"/>
      <c r="F72" s="15">
        <f t="shared" si="1"/>
        <v>0</v>
      </c>
    </row>
    <row r="73" spans="1:6" ht="12.2" customHeight="1" x14ac:dyDescent="0.2">
      <c r="A73" s="14"/>
      <c r="C73" s="19"/>
      <c r="D73" s="15"/>
      <c r="E73" s="15"/>
      <c r="F73" s="15">
        <f t="shared" si="1"/>
        <v>0</v>
      </c>
    </row>
    <row r="74" spans="1:6" ht="12.2" customHeight="1" x14ac:dyDescent="0.2">
      <c r="D74" s="15"/>
      <c r="E74" s="15"/>
      <c r="F74" s="15">
        <f t="shared" si="1"/>
        <v>0</v>
      </c>
    </row>
    <row r="75" spans="1:6" ht="12.2" customHeight="1" x14ac:dyDescent="0.2">
      <c r="D75" s="15"/>
      <c r="E75" s="15"/>
      <c r="F75" s="15">
        <f t="shared" si="1"/>
        <v>0</v>
      </c>
    </row>
    <row r="76" spans="1:6" ht="12.2" customHeight="1" x14ac:dyDescent="0.2">
      <c r="D76" s="15"/>
      <c r="E76" s="15"/>
      <c r="F76" s="15">
        <f t="shared" si="1"/>
        <v>0</v>
      </c>
    </row>
    <row r="77" spans="1:6" ht="12.2" customHeight="1" x14ac:dyDescent="0.2">
      <c r="D77" s="15"/>
      <c r="E77" s="15"/>
      <c r="F77" s="15">
        <f t="shared" si="1"/>
        <v>0</v>
      </c>
    </row>
    <row r="78" spans="1:6" ht="12.2" customHeight="1" x14ac:dyDescent="0.2">
      <c r="F78" s="15">
        <f t="shared" si="1"/>
        <v>0</v>
      </c>
    </row>
    <row r="79" spans="1:6" ht="12.2" customHeight="1" x14ac:dyDescent="0.2">
      <c r="F79" s="15">
        <f t="shared" si="1"/>
        <v>0</v>
      </c>
    </row>
    <row r="80" spans="1:6" ht="12.2" customHeight="1" x14ac:dyDescent="0.2">
      <c r="F80" s="15">
        <f t="shared" si="1"/>
        <v>0</v>
      </c>
    </row>
    <row r="81" spans="6:6" ht="12.2" customHeight="1" x14ac:dyDescent="0.2">
      <c r="F81" s="15">
        <f t="shared" si="1"/>
        <v>0</v>
      </c>
    </row>
    <row r="82" spans="6:6" ht="12.2" customHeight="1" x14ac:dyDescent="0.2">
      <c r="F82" s="15">
        <f t="shared" si="1"/>
        <v>0</v>
      </c>
    </row>
    <row r="83" spans="6:6" ht="12.2" customHeight="1" x14ac:dyDescent="0.2">
      <c r="F83" s="15">
        <f t="shared" si="1"/>
        <v>0</v>
      </c>
    </row>
    <row r="84" spans="6:6" ht="12.2" customHeight="1" x14ac:dyDescent="0.2">
      <c r="F84" s="15">
        <f t="shared" si="1"/>
        <v>0</v>
      </c>
    </row>
    <row r="85" spans="6:6" ht="12.2" customHeight="1" x14ac:dyDescent="0.2">
      <c r="F85" s="15">
        <f t="shared" si="1"/>
        <v>0</v>
      </c>
    </row>
    <row r="86" spans="6:6" ht="12.2" customHeight="1" x14ac:dyDescent="0.2">
      <c r="F86" s="15">
        <f t="shared" si="1"/>
        <v>0</v>
      </c>
    </row>
    <row r="87" spans="6:6" ht="12.2" customHeight="1" x14ac:dyDescent="0.2">
      <c r="F87" s="15">
        <f t="shared" si="1"/>
        <v>0</v>
      </c>
    </row>
    <row r="88" spans="6:6" ht="12.2" customHeight="1" x14ac:dyDescent="0.2">
      <c r="F88" s="15">
        <f t="shared" si="1"/>
        <v>0</v>
      </c>
    </row>
    <row r="89" spans="6:6" ht="12.2" customHeight="1" x14ac:dyDescent="0.2">
      <c r="F89" s="15">
        <f t="shared" si="1"/>
        <v>0</v>
      </c>
    </row>
    <row r="90" spans="6:6" ht="12.2" customHeight="1" x14ac:dyDescent="0.2">
      <c r="F90" s="15">
        <f t="shared" si="1"/>
        <v>0</v>
      </c>
    </row>
    <row r="91" spans="6:6" ht="12.2" customHeight="1" x14ac:dyDescent="0.2">
      <c r="F91" s="15">
        <f t="shared" si="1"/>
        <v>0</v>
      </c>
    </row>
    <row r="92" spans="6:6" ht="12.2" customHeight="1" x14ac:dyDescent="0.2">
      <c r="F92" s="15">
        <f t="shared" si="1"/>
        <v>0</v>
      </c>
    </row>
    <row r="93" spans="6:6" ht="12.2" customHeight="1" x14ac:dyDescent="0.2">
      <c r="F93" s="15">
        <f t="shared" si="1"/>
        <v>0</v>
      </c>
    </row>
    <row r="94" spans="6:6" ht="12.2" customHeight="1" x14ac:dyDescent="0.2">
      <c r="F94" s="15">
        <f t="shared" si="1"/>
        <v>0</v>
      </c>
    </row>
    <row r="95" spans="6:6" ht="12.2" customHeight="1" x14ac:dyDescent="0.2">
      <c r="F95" s="15">
        <f t="shared" si="1"/>
        <v>0</v>
      </c>
    </row>
    <row r="96" spans="6:6" ht="12.2" customHeight="1" x14ac:dyDescent="0.2">
      <c r="F96" s="15">
        <f t="shared" si="1"/>
        <v>0</v>
      </c>
    </row>
    <row r="97" spans="6:6" ht="12.2" customHeight="1" x14ac:dyDescent="0.2">
      <c r="F97" s="15">
        <f t="shared" si="1"/>
        <v>0</v>
      </c>
    </row>
    <row r="98" spans="6:6" ht="12.2" customHeight="1" x14ac:dyDescent="0.2">
      <c r="F98" s="15">
        <f t="shared" si="1"/>
        <v>0</v>
      </c>
    </row>
    <row r="99" spans="6:6" ht="12.2" customHeight="1" x14ac:dyDescent="0.2">
      <c r="F99" s="15">
        <f t="shared" si="1"/>
        <v>0</v>
      </c>
    </row>
    <row r="100" spans="6:6" ht="12.2" customHeight="1" x14ac:dyDescent="0.2">
      <c r="F100" s="15">
        <f t="shared" si="1"/>
        <v>0</v>
      </c>
    </row>
    <row r="101" spans="6:6" ht="12.2" customHeight="1" x14ac:dyDescent="0.2">
      <c r="F101" s="15">
        <f t="shared" si="1"/>
        <v>0</v>
      </c>
    </row>
    <row r="102" spans="6:6" ht="12.2" customHeight="1" x14ac:dyDescent="0.2">
      <c r="F102" s="15">
        <f t="shared" si="1"/>
        <v>0</v>
      </c>
    </row>
    <row r="103" spans="6:6" ht="12.2" customHeight="1" x14ac:dyDescent="0.2">
      <c r="F103" s="15">
        <f t="shared" si="1"/>
        <v>0</v>
      </c>
    </row>
    <row r="104" spans="6:6" ht="12.2" customHeight="1" x14ac:dyDescent="0.2">
      <c r="F104" s="15">
        <f t="shared" si="1"/>
        <v>0</v>
      </c>
    </row>
    <row r="105" spans="6:6" ht="12.2" customHeight="1" x14ac:dyDescent="0.2">
      <c r="F105" s="15">
        <f t="shared" si="1"/>
        <v>0</v>
      </c>
    </row>
    <row r="106" spans="6:6" ht="12.2" customHeight="1" x14ac:dyDescent="0.2">
      <c r="F106" s="15">
        <f t="shared" si="1"/>
        <v>0</v>
      </c>
    </row>
    <row r="107" spans="6:6" ht="12.2" customHeight="1" x14ac:dyDescent="0.2">
      <c r="F107" s="15">
        <f t="shared" si="1"/>
        <v>0</v>
      </c>
    </row>
    <row r="108" spans="6:6" ht="12.2" customHeight="1" x14ac:dyDescent="0.2">
      <c r="F108" s="15">
        <f t="shared" si="1"/>
        <v>0</v>
      </c>
    </row>
    <row r="109" spans="6:6" ht="12.2" customHeight="1" x14ac:dyDescent="0.2">
      <c r="F109" s="15">
        <f t="shared" si="1"/>
        <v>0</v>
      </c>
    </row>
    <row r="110" spans="6:6" ht="12.2" customHeight="1" x14ac:dyDescent="0.2">
      <c r="F110" s="15">
        <f t="shared" si="1"/>
        <v>0</v>
      </c>
    </row>
    <row r="111" spans="6:6" ht="12.2" customHeight="1" x14ac:dyDescent="0.2">
      <c r="F111" s="15">
        <f t="shared" si="1"/>
        <v>0</v>
      </c>
    </row>
    <row r="112" spans="6:6" ht="12.2" customHeight="1" x14ac:dyDescent="0.2">
      <c r="F112" s="15">
        <f t="shared" si="1"/>
        <v>0</v>
      </c>
    </row>
    <row r="113" spans="6:6" ht="12.2" customHeight="1" x14ac:dyDescent="0.2">
      <c r="F113" s="15">
        <f t="shared" si="1"/>
        <v>0</v>
      </c>
    </row>
    <row r="114" spans="6:6" ht="12.2" customHeight="1" x14ac:dyDescent="0.2">
      <c r="F114" s="15">
        <f t="shared" si="1"/>
        <v>0</v>
      </c>
    </row>
    <row r="115" spans="6:6" ht="12.2" customHeight="1" x14ac:dyDescent="0.2">
      <c r="F115" s="15">
        <f t="shared" si="1"/>
        <v>0</v>
      </c>
    </row>
    <row r="116" spans="6:6" ht="12.2" customHeight="1" x14ac:dyDescent="0.2">
      <c r="F116" s="15">
        <f t="shared" si="1"/>
        <v>0</v>
      </c>
    </row>
    <row r="117" spans="6:6" ht="12.2" customHeight="1" x14ac:dyDescent="0.2">
      <c r="F117" s="15">
        <f t="shared" si="1"/>
        <v>0</v>
      </c>
    </row>
    <row r="118" spans="6:6" ht="12.2" customHeight="1" x14ac:dyDescent="0.2">
      <c r="F118" s="15">
        <f t="shared" si="1"/>
        <v>0</v>
      </c>
    </row>
    <row r="119" spans="6:6" ht="12.2" customHeight="1" x14ac:dyDescent="0.2">
      <c r="F119" s="15">
        <f t="shared" si="1"/>
        <v>0</v>
      </c>
    </row>
    <row r="120" spans="6:6" ht="12.2" customHeight="1" x14ac:dyDescent="0.2">
      <c r="F120" s="15">
        <f t="shared" si="1"/>
        <v>0</v>
      </c>
    </row>
    <row r="121" spans="6:6" ht="12.2" customHeight="1" x14ac:dyDescent="0.2">
      <c r="F121" s="15">
        <f t="shared" si="1"/>
        <v>0</v>
      </c>
    </row>
    <row r="122" spans="6:6" ht="12.2" customHeight="1" x14ac:dyDescent="0.2">
      <c r="F122" s="15">
        <f t="shared" si="1"/>
        <v>0</v>
      </c>
    </row>
    <row r="123" spans="6:6" ht="12.2" customHeight="1" x14ac:dyDescent="0.2">
      <c r="F123" s="15">
        <f t="shared" si="1"/>
        <v>0</v>
      </c>
    </row>
    <row r="124" spans="6:6" ht="12.2" customHeight="1" x14ac:dyDescent="0.2">
      <c r="F124" s="15">
        <f t="shared" si="1"/>
        <v>0</v>
      </c>
    </row>
    <row r="125" spans="6:6" ht="12.2" customHeight="1" x14ac:dyDescent="0.2">
      <c r="F125" s="15">
        <f t="shared" si="1"/>
        <v>0</v>
      </c>
    </row>
    <row r="126" spans="6:6" ht="12.2" customHeight="1" x14ac:dyDescent="0.2">
      <c r="F126" s="15">
        <f t="shared" si="1"/>
        <v>0</v>
      </c>
    </row>
    <row r="127" spans="6:6" ht="12.2" customHeight="1" x14ac:dyDescent="0.2">
      <c r="F127" s="15">
        <f t="shared" si="1"/>
        <v>0</v>
      </c>
    </row>
    <row r="128" spans="6:6" ht="12.2" customHeight="1" x14ac:dyDescent="0.2">
      <c r="F128" s="15">
        <f t="shared" si="1"/>
        <v>0</v>
      </c>
    </row>
    <row r="129" spans="6:6" ht="12.2" customHeight="1" x14ac:dyDescent="0.2">
      <c r="F129" s="15">
        <f t="shared" si="1"/>
        <v>0</v>
      </c>
    </row>
    <row r="130" spans="6:6" ht="12.2" customHeight="1" x14ac:dyDescent="0.2">
      <c r="F130" s="15">
        <f t="shared" si="1"/>
        <v>0</v>
      </c>
    </row>
    <row r="131" spans="6:6" ht="12.2" customHeight="1" x14ac:dyDescent="0.2">
      <c r="F131" s="15">
        <f t="shared" ref="F131:F194" si="2">F130+D131-E131</f>
        <v>0</v>
      </c>
    </row>
    <row r="132" spans="6:6" ht="12.2" customHeight="1" x14ac:dyDescent="0.2">
      <c r="F132" s="15">
        <f t="shared" si="2"/>
        <v>0</v>
      </c>
    </row>
    <row r="133" spans="6:6" ht="12.2" customHeight="1" x14ac:dyDescent="0.2">
      <c r="F133" s="15">
        <f t="shared" si="2"/>
        <v>0</v>
      </c>
    </row>
    <row r="134" spans="6:6" ht="12.2" customHeight="1" x14ac:dyDescent="0.2">
      <c r="F134" s="15">
        <f t="shared" si="2"/>
        <v>0</v>
      </c>
    </row>
    <row r="135" spans="6:6" ht="12.2" customHeight="1" x14ac:dyDescent="0.2">
      <c r="F135" s="15">
        <f t="shared" si="2"/>
        <v>0</v>
      </c>
    </row>
    <row r="136" spans="6:6" ht="12.2" customHeight="1" x14ac:dyDescent="0.2">
      <c r="F136" s="15">
        <f t="shared" si="2"/>
        <v>0</v>
      </c>
    </row>
    <row r="137" spans="6:6" ht="12.2" customHeight="1" x14ac:dyDescent="0.2">
      <c r="F137" s="15">
        <f t="shared" si="2"/>
        <v>0</v>
      </c>
    </row>
    <row r="138" spans="6:6" ht="12.2" customHeight="1" x14ac:dyDescent="0.2">
      <c r="F138" s="15">
        <f t="shared" si="2"/>
        <v>0</v>
      </c>
    </row>
    <row r="139" spans="6:6" ht="12.2" customHeight="1" x14ac:dyDescent="0.2">
      <c r="F139" s="15">
        <f t="shared" si="2"/>
        <v>0</v>
      </c>
    </row>
    <row r="140" spans="6:6" ht="12.2" customHeight="1" x14ac:dyDescent="0.2">
      <c r="F140" s="15">
        <f t="shared" si="2"/>
        <v>0</v>
      </c>
    </row>
    <row r="141" spans="6:6" ht="12.2" customHeight="1" x14ac:dyDescent="0.2">
      <c r="F141" s="15">
        <f t="shared" si="2"/>
        <v>0</v>
      </c>
    </row>
    <row r="142" spans="6:6" ht="12.2" customHeight="1" x14ac:dyDescent="0.2">
      <c r="F142" s="15">
        <f t="shared" si="2"/>
        <v>0</v>
      </c>
    </row>
    <row r="143" spans="6:6" ht="12.2" customHeight="1" x14ac:dyDescent="0.2">
      <c r="F143" s="15">
        <f t="shared" si="2"/>
        <v>0</v>
      </c>
    </row>
    <row r="144" spans="6:6" ht="12.2" customHeight="1" x14ac:dyDescent="0.2">
      <c r="F144" s="15">
        <f t="shared" si="2"/>
        <v>0</v>
      </c>
    </row>
    <row r="145" spans="6:6" ht="12.2" customHeight="1" x14ac:dyDescent="0.2">
      <c r="F145" s="15">
        <f t="shared" si="2"/>
        <v>0</v>
      </c>
    </row>
    <row r="146" spans="6:6" ht="12.2" customHeight="1" x14ac:dyDescent="0.2">
      <c r="F146" s="15">
        <f t="shared" si="2"/>
        <v>0</v>
      </c>
    </row>
    <row r="147" spans="6:6" ht="12.2" customHeight="1" x14ac:dyDescent="0.2">
      <c r="F147" s="15">
        <f t="shared" si="2"/>
        <v>0</v>
      </c>
    </row>
    <row r="148" spans="6:6" ht="12.2" customHeight="1" x14ac:dyDescent="0.2">
      <c r="F148" s="15">
        <f t="shared" si="2"/>
        <v>0</v>
      </c>
    </row>
    <row r="149" spans="6:6" ht="12.2" customHeight="1" x14ac:dyDescent="0.2">
      <c r="F149" s="15">
        <f t="shared" si="2"/>
        <v>0</v>
      </c>
    </row>
    <row r="150" spans="6:6" ht="12.2" customHeight="1" x14ac:dyDescent="0.2">
      <c r="F150" s="15">
        <f t="shared" si="2"/>
        <v>0</v>
      </c>
    </row>
    <row r="151" spans="6:6" ht="12.2" customHeight="1" x14ac:dyDescent="0.2">
      <c r="F151" s="15">
        <f t="shared" si="2"/>
        <v>0</v>
      </c>
    </row>
    <row r="152" spans="6:6" ht="12.2" customHeight="1" x14ac:dyDescent="0.2">
      <c r="F152" s="15">
        <f t="shared" si="2"/>
        <v>0</v>
      </c>
    </row>
    <row r="153" spans="6:6" ht="12.2" customHeight="1" x14ac:dyDescent="0.2">
      <c r="F153" s="15">
        <f t="shared" si="2"/>
        <v>0</v>
      </c>
    </row>
    <row r="154" spans="6:6" ht="12.2" customHeight="1" x14ac:dyDescent="0.2">
      <c r="F154" s="15">
        <f t="shared" si="2"/>
        <v>0</v>
      </c>
    </row>
    <row r="155" spans="6:6" ht="12.2" customHeight="1" x14ac:dyDescent="0.2">
      <c r="F155" s="15">
        <f t="shared" si="2"/>
        <v>0</v>
      </c>
    </row>
    <row r="156" spans="6:6" ht="12.2" customHeight="1" x14ac:dyDescent="0.2">
      <c r="F156" s="15">
        <f t="shared" si="2"/>
        <v>0</v>
      </c>
    </row>
    <row r="157" spans="6:6" ht="12.2" customHeight="1" x14ac:dyDescent="0.2">
      <c r="F157" s="15">
        <f t="shared" si="2"/>
        <v>0</v>
      </c>
    </row>
    <row r="158" spans="6:6" ht="12.2" customHeight="1" x14ac:dyDescent="0.2">
      <c r="F158" s="15">
        <f t="shared" si="2"/>
        <v>0</v>
      </c>
    </row>
    <row r="159" spans="6:6" ht="12.2" customHeight="1" x14ac:dyDescent="0.2">
      <c r="F159" s="15">
        <f t="shared" si="2"/>
        <v>0</v>
      </c>
    </row>
    <row r="160" spans="6:6" ht="12.2" customHeight="1" x14ac:dyDescent="0.2">
      <c r="F160" s="15">
        <f t="shared" si="2"/>
        <v>0</v>
      </c>
    </row>
    <row r="161" spans="6:6" ht="12.2" customHeight="1" x14ac:dyDescent="0.2">
      <c r="F161" s="15">
        <f t="shared" si="2"/>
        <v>0</v>
      </c>
    </row>
    <row r="162" spans="6:6" ht="12.2" customHeight="1" x14ac:dyDescent="0.2">
      <c r="F162" s="15">
        <f t="shared" si="2"/>
        <v>0</v>
      </c>
    </row>
    <row r="163" spans="6:6" ht="12.2" customHeight="1" x14ac:dyDescent="0.2">
      <c r="F163" s="15">
        <f t="shared" si="2"/>
        <v>0</v>
      </c>
    </row>
    <row r="164" spans="6:6" ht="12.2" customHeight="1" x14ac:dyDescent="0.2">
      <c r="F164" s="15">
        <f t="shared" si="2"/>
        <v>0</v>
      </c>
    </row>
    <row r="165" spans="6:6" ht="12.2" customHeight="1" x14ac:dyDescent="0.2">
      <c r="F165" s="15">
        <f t="shared" si="2"/>
        <v>0</v>
      </c>
    </row>
    <row r="166" spans="6:6" ht="12.2" customHeight="1" x14ac:dyDescent="0.2">
      <c r="F166" s="15">
        <f t="shared" si="2"/>
        <v>0</v>
      </c>
    </row>
    <row r="167" spans="6:6" ht="12.2" customHeight="1" x14ac:dyDescent="0.2">
      <c r="F167" s="15">
        <f t="shared" si="2"/>
        <v>0</v>
      </c>
    </row>
    <row r="168" spans="6:6" ht="12.2" customHeight="1" x14ac:dyDescent="0.2">
      <c r="F168" s="15">
        <f t="shared" si="2"/>
        <v>0</v>
      </c>
    </row>
    <row r="169" spans="6:6" ht="12.2" customHeight="1" x14ac:dyDescent="0.2">
      <c r="F169" s="15">
        <f t="shared" si="2"/>
        <v>0</v>
      </c>
    </row>
    <row r="170" spans="6:6" ht="12.2" customHeight="1" x14ac:dyDescent="0.2">
      <c r="F170" s="15">
        <f t="shared" si="2"/>
        <v>0</v>
      </c>
    </row>
    <row r="171" spans="6:6" ht="12.2" customHeight="1" x14ac:dyDescent="0.2">
      <c r="F171" s="15">
        <f t="shared" si="2"/>
        <v>0</v>
      </c>
    </row>
    <row r="172" spans="6:6" ht="12.2" customHeight="1" x14ac:dyDescent="0.2">
      <c r="F172" s="15">
        <f t="shared" si="2"/>
        <v>0</v>
      </c>
    </row>
    <row r="173" spans="6:6" ht="12.2" customHeight="1" x14ac:dyDescent="0.2">
      <c r="F173" s="15">
        <f t="shared" si="2"/>
        <v>0</v>
      </c>
    </row>
    <row r="174" spans="6:6" ht="12.2" customHeight="1" x14ac:dyDescent="0.2">
      <c r="F174" s="15">
        <f t="shared" si="2"/>
        <v>0</v>
      </c>
    </row>
    <row r="175" spans="6:6" ht="12.2" customHeight="1" x14ac:dyDescent="0.2">
      <c r="F175" s="15">
        <f t="shared" si="2"/>
        <v>0</v>
      </c>
    </row>
    <row r="176" spans="6:6" ht="12.2" customHeight="1" x14ac:dyDescent="0.2">
      <c r="F176" s="15">
        <f t="shared" si="2"/>
        <v>0</v>
      </c>
    </row>
    <row r="177" spans="6:6" ht="12.2" customHeight="1" x14ac:dyDescent="0.2">
      <c r="F177" s="15">
        <f t="shared" si="2"/>
        <v>0</v>
      </c>
    </row>
    <row r="178" spans="6:6" ht="12.2" customHeight="1" x14ac:dyDescent="0.2">
      <c r="F178" s="15">
        <f t="shared" si="2"/>
        <v>0</v>
      </c>
    </row>
    <row r="179" spans="6:6" ht="12.2" customHeight="1" x14ac:dyDescent="0.2">
      <c r="F179" s="15">
        <f t="shared" si="2"/>
        <v>0</v>
      </c>
    </row>
    <row r="180" spans="6:6" ht="12.2" customHeight="1" x14ac:dyDescent="0.2">
      <c r="F180" s="15">
        <f t="shared" si="2"/>
        <v>0</v>
      </c>
    </row>
    <row r="181" spans="6:6" ht="12.2" customHeight="1" x14ac:dyDescent="0.2">
      <c r="F181" s="15">
        <f t="shared" si="2"/>
        <v>0</v>
      </c>
    </row>
    <row r="182" spans="6:6" ht="12.2" customHeight="1" x14ac:dyDescent="0.2">
      <c r="F182" s="15">
        <f t="shared" si="2"/>
        <v>0</v>
      </c>
    </row>
    <row r="183" spans="6:6" ht="12.2" customHeight="1" x14ac:dyDescent="0.2">
      <c r="F183" s="15">
        <f t="shared" si="2"/>
        <v>0</v>
      </c>
    </row>
    <row r="184" spans="6:6" ht="12.2" customHeight="1" x14ac:dyDescent="0.2">
      <c r="F184" s="15">
        <f t="shared" si="2"/>
        <v>0</v>
      </c>
    </row>
    <row r="185" spans="6:6" ht="12.2" customHeight="1" x14ac:dyDescent="0.2">
      <c r="F185" s="15">
        <f t="shared" si="2"/>
        <v>0</v>
      </c>
    </row>
    <row r="186" spans="6:6" ht="12.2" customHeight="1" x14ac:dyDescent="0.2">
      <c r="F186" s="15">
        <f t="shared" si="2"/>
        <v>0</v>
      </c>
    </row>
    <row r="187" spans="6:6" ht="12.2" customHeight="1" x14ac:dyDescent="0.2">
      <c r="F187" s="15">
        <f t="shared" si="2"/>
        <v>0</v>
      </c>
    </row>
    <row r="188" spans="6:6" ht="12.2" customHeight="1" x14ac:dyDescent="0.2">
      <c r="F188" s="15">
        <f t="shared" si="2"/>
        <v>0</v>
      </c>
    </row>
    <row r="189" spans="6:6" ht="12.2" customHeight="1" x14ac:dyDescent="0.2">
      <c r="F189" s="15">
        <f t="shared" si="2"/>
        <v>0</v>
      </c>
    </row>
    <row r="190" spans="6:6" ht="12.2" customHeight="1" x14ac:dyDescent="0.2">
      <c r="F190" s="15">
        <f t="shared" si="2"/>
        <v>0</v>
      </c>
    </row>
    <row r="191" spans="6:6" ht="12.2" customHeight="1" x14ac:dyDescent="0.2">
      <c r="F191" s="15">
        <f t="shared" si="2"/>
        <v>0</v>
      </c>
    </row>
    <row r="192" spans="6:6" ht="12.2" customHeight="1" x14ac:dyDescent="0.2">
      <c r="F192" s="15">
        <f t="shared" si="2"/>
        <v>0</v>
      </c>
    </row>
    <row r="193" spans="6:6" ht="12.2" customHeight="1" x14ac:dyDescent="0.2">
      <c r="F193" s="15">
        <f t="shared" si="2"/>
        <v>0</v>
      </c>
    </row>
    <row r="194" spans="6:6" ht="12.2" customHeight="1" x14ac:dyDescent="0.2">
      <c r="F194" s="15">
        <f t="shared" si="2"/>
        <v>0</v>
      </c>
    </row>
    <row r="195" spans="6:6" ht="12.2" customHeight="1" x14ac:dyDescent="0.2">
      <c r="F195" s="15">
        <f t="shared" ref="F195:F258" si="3">F194+D195-E195</f>
        <v>0</v>
      </c>
    </row>
    <row r="196" spans="6:6" ht="12.2" customHeight="1" x14ac:dyDescent="0.2">
      <c r="F196" s="15">
        <f t="shared" si="3"/>
        <v>0</v>
      </c>
    </row>
    <row r="197" spans="6:6" ht="12.2" customHeight="1" x14ac:dyDescent="0.2">
      <c r="F197" s="15">
        <f t="shared" si="3"/>
        <v>0</v>
      </c>
    </row>
    <row r="198" spans="6:6" ht="12.2" customHeight="1" x14ac:dyDescent="0.2">
      <c r="F198" s="15">
        <f t="shared" si="3"/>
        <v>0</v>
      </c>
    </row>
    <row r="199" spans="6:6" ht="12.2" customHeight="1" x14ac:dyDescent="0.2">
      <c r="F199" s="15">
        <f t="shared" si="3"/>
        <v>0</v>
      </c>
    </row>
    <row r="200" spans="6:6" ht="12.2" customHeight="1" x14ac:dyDescent="0.2">
      <c r="F200" s="15">
        <f t="shared" si="3"/>
        <v>0</v>
      </c>
    </row>
    <row r="201" spans="6:6" ht="12.2" customHeight="1" x14ac:dyDescent="0.2">
      <c r="F201" s="15">
        <f t="shared" si="3"/>
        <v>0</v>
      </c>
    </row>
    <row r="202" spans="6:6" ht="12.2" customHeight="1" x14ac:dyDescent="0.2">
      <c r="F202" s="15">
        <f t="shared" si="3"/>
        <v>0</v>
      </c>
    </row>
    <row r="203" spans="6:6" ht="12.2" customHeight="1" x14ac:dyDescent="0.2">
      <c r="F203" s="15">
        <f t="shared" si="3"/>
        <v>0</v>
      </c>
    </row>
    <row r="204" spans="6:6" ht="12.2" customHeight="1" x14ac:dyDescent="0.2">
      <c r="F204" s="15">
        <f t="shared" si="3"/>
        <v>0</v>
      </c>
    </row>
    <row r="205" spans="6:6" ht="12.2" customHeight="1" x14ac:dyDescent="0.2">
      <c r="F205" s="15">
        <f t="shared" si="3"/>
        <v>0</v>
      </c>
    </row>
    <row r="206" spans="6:6" ht="12.2" customHeight="1" x14ac:dyDescent="0.2">
      <c r="F206" s="15">
        <f t="shared" si="3"/>
        <v>0</v>
      </c>
    </row>
    <row r="207" spans="6:6" ht="12.2" customHeight="1" x14ac:dyDescent="0.2">
      <c r="F207" s="15">
        <f t="shared" si="3"/>
        <v>0</v>
      </c>
    </row>
    <row r="208" spans="6:6" ht="12.2" customHeight="1" x14ac:dyDescent="0.2">
      <c r="F208" s="15">
        <f t="shared" si="3"/>
        <v>0</v>
      </c>
    </row>
    <row r="209" spans="6:6" ht="12.2" customHeight="1" x14ac:dyDescent="0.2">
      <c r="F209" s="15">
        <f t="shared" si="3"/>
        <v>0</v>
      </c>
    </row>
    <row r="210" spans="6:6" ht="12.2" customHeight="1" x14ac:dyDescent="0.2">
      <c r="F210" s="15">
        <f t="shared" si="3"/>
        <v>0</v>
      </c>
    </row>
    <row r="211" spans="6:6" ht="12.2" customHeight="1" x14ac:dyDescent="0.2">
      <c r="F211" s="15">
        <f t="shared" si="3"/>
        <v>0</v>
      </c>
    </row>
    <row r="212" spans="6:6" ht="12.2" customHeight="1" x14ac:dyDescent="0.2">
      <c r="F212" s="15">
        <f t="shared" si="3"/>
        <v>0</v>
      </c>
    </row>
    <row r="213" spans="6:6" ht="12.2" customHeight="1" x14ac:dyDescent="0.2">
      <c r="F213" s="15">
        <f t="shared" si="3"/>
        <v>0</v>
      </c>
    </row>
    <row r="214" spans="6:6" ht="12.2" customHeight="1" x14ac:dyDescent="0.2">
      <c r="F214" s="15">
        <f t="shared" si="3"/>
        <v>0</v>
      </c>
    </row>
    <row r="215" spans="6:6" ht="12.2" customHeight="1" x14ac:dyDescent="0.2">
      <c r="F215" s="15">
        <f t="shared" si="3"/>
        <v>0</v>
      </c>
    </row>
    <row r="216" spans="6:6" ht="12.2" customHeight="1" x14ac:dyDescent="0.2">
      <c r="F216" s="15">
        <f t="shared" si="3"/>
        <v>0</v>
      </c>
    </row>
    <row r="217" spans="6:6" ht="12.2" customHeight="1" x14ac:dyDescent="0.2">
      <c r="F217" s="15">
        <f t="shared" si="3"/>
        <v>0</v>
      </c>
    </row>
    <row r="218" spans="6:6" ht="12.2" customHeight="1" x14ac:dyDescent="0.2">
      <c r="F218" s="15">
        <f t="shared" si="3"/>
        <v>0</v>
      </c>
    </row>
    <row r="219" spans="6:6" ht="12.2" customHeight="1" x14ac:dyDescent="0.2">
      <c r="F219" s="15">
        <f t="shared" si="3"/>
        <v>0</v>
      </c>
    </row>
    <row r="220" spans="6:6" ht="12.2" customHeight="1" x14ac:dyDescent="0.2">
      <c r="F220" s="15">
        <f t="shared" si="3"/>
        <v>0</v>
      </c>
    </row>
    <row r="221" spans="6:6" ht="12.2" customHeight="1" x14ac:dyDescent="0.2">
      <c r="F221" s="15">
        <f t="shared" si="3"/>
        <v>0</v>
      </c>
    </row>
    <row r="222" spans="6:6" ht="12.2" customHeight="1" x14ac:dyDescent="0.2">
      <c r="F222" s="15">
        <f t="shared" si="3"/>
        <v>0</v>
      </c>
    </row>
    <row r="223" spans="6:6" ht="12.2" customHeight="1" x14ac:dyDescent="0.2">
      <c r="F223" s="15">
        <f t="shared" si="3"/>
        <v>0</v>
      </c>
    </row>
    <row r="224" spans="6:6" ht="12.2" customHeight="1" x14ac:dyDescent="0.2">
      <c r="F224" s="15">
        <f t="shared" si="3"/>
        <v>0</v>
      </c>
    </row>
    <row r="225" spans="6:6" ht="12.2" customHeight="1" x14ac:dyDescent="0.2">
      <c r="F225" s="15">
        <f t="shared" si="3"/>
        <v>0</v>
      </c>
    </row>
    <row r="226" spans="6:6" ht="12.2" customHeight="1" x14ac:dyDescent="0.2">
      <c r="F226" s="15">
        <f t="shared" si="3"/>
        <v>0</v>
      </c>
    </row>
    <row r="227" spans="6:6" ht="12.2" customHeight="1" x14ac:dyDescent="0.2">
      <c r="F227" s="15">
        <f t="shared" si="3"/>
        <v>0</v>
      </c>
    </row>
    <row r="228" spans="6:6" ht="12.2" customHeight="1" x14ac:dyDescent="0.2">
      <c r="F228" s="15">
        <f t="shared" si="3"/>
        <v>0</v>
      </c>
    </row>
    <row r="229" spans="6:6" ht="12.2" customHeight="1" x14ac:dyDescent="0.2">
      <c r="F229" s="15">
        <f t="shared" si="3"/>
        <v>0</v>
      </c>
    </row>
    <row r="230" spans="6:6" ht="12.2" customHeight="1" x14ac:dyDescent="0.2">
      <c r="F230" s="15">
        <f t="shared" si="3"/>
        <v>0</v>
      </c>
    </row>
    <row r="231" spans="6:6" ht="12.2" customHeight="1" x14ac:dyDescent="0.2">
      <c r="F231" s="15">
        <f t="shared" si="3"/>
        <v>0</v>
      </c>
    </row>
    <row r="232" spans="6:6" ht="12.2" customHeight="1" x14ac:dyDescent="0.2">
      <c r="F232" s="15">
        <f t="shared" si="3"/>
        <v>0</v>
      </c>
    </row>
    <row r="233" spans="6:6" ht="12.2" customHeight="1" x14ac:dyDescent="0.2">
      <c r="F233" s="15">
        <f t="shared" si="3"/>
        <v>0</v>
      </c>
    </row>
    <row r="234" spans="6:6" ht="12.2" customHeight="1" x14ac:dyDescent="0.2">
      <c r="F234" s="15">
        <f t="shared" si="3"/>
        <v>0</v>
      </c>
    </row>
    <row r="235" spans="6:6" ht="12.2" customHeight="1" x14ac:dyDescent="0.2">
      <c r="F235" s="15">
        <f t="shared" si="3"/>
        <v>0</v>
      </c>
    </row>
    <row r="236" spans="6:6" ht="12.2" customHeight="1" x14ac:dyDescent="0.2">
      <c r="F236" s="15">
        <f t="shared" si="3"/>
        <v>0</v>
      </c>
    </row>
    <row r="237" spans="6:6" ht="12.2" customHeight="1" x14ac:dyDescent="0.2">
      <c r="F237" s="15">
        <f t="shared" si="3"/>
        <v>0</v>
      </c>
    </row>
    <row r="238" spans="6:6" ht="12.2" customHeight="1" x14ac:dyDescent="0.2">
      <c r="F238" s="15">
        <f t="shared" si="3"/>
        <v>0</v>
      </c>
    </row>
    <row r="239" spans="6:6" ht="12.2" customHeight="1" x14ac:dyDescent="0.2">
      <c r="F239" s="15">
        <f t="shared" si="3"/>
        <v>0</v>
      </c>
    </row>
    <row r="240" spans="6:6" ht="12.2" customHeight="1" x14ac:dyDescent="0.2">
      <c r="F240" s="15">
        <f t="shared" si="3"/>
        <v>0</v>
      </c>
    </row>
    <row r="241" spans="6:6" ht="12.2" customHeight="1" x14ac:dyDescent="0.2">
      <c r="F241" s="15">
        <f t="shared" si="3"/>
        <v>0</v>
      </c>
    </row>
    <row r="242" spans="6:6" ht="12.2" customHeight="1" x14ac:dyDescent="0.2">
      <c r="F242" s="15">
        <f t="shared" si="3"/>
        <v>0</v>
      </c>
    </row>
    <row r="243" spans="6:6" ht="12.2" customHeight="1" x14ac:dyDescent="0.2">
      <c r="F243" s="15">
        <f t="shared" si="3"/>
        <v>0</v>
      </c>
    </row>
    <row r="244" spans="6:6" ht="12.2" customHeight="1" x14ac:dyDescent="0.2">
      <c r="F244" s="15">
        <f t="shared" si="3"/>
        <v>0</v>
      </c>
    </row>
    <row r="245" spans="6:6" ht="12.2" customHeight="1" x14ac:dyDescent="0.2">
      <c r="F245" s="15">
        <f t="shared" si="3"/>
        <v>0</v>
      </c>
    </row>
    <row r="246" spans="6:6" ht="12.2" customHeight="1" x14ac:dyDescent="0.2">
      <c r="F246" s="15">
        <f t="shared" si="3"/>
        <v>0</v>
      </c>
    </row>
    <row r="247" spans="6:6" ht="12.2" customHeight="1" x14ac:dyDescent="0.2">
      <c r="F247" s="15">
        <f t="shared" si="3"/>
        <v>0</v>
      </c>
    </row>
    <row r="248" spans="6:6" ht="12.2" customHeight="1" x14ac:dyDescent="0.2">
      <c r="F248" s="15">
        <f t="shared" si="3"/>
        <v>0</v>
      </c>
    </row>
    <row r="249" spans="6:6" ht="12.2" customHeight="1" x14ac:dyDescent="0.2">
      <c r="F249" s="15">
        <f t="shared" si="3"/>
        <v>0</v>
      </c>
    </row>
    <row r="250" spans="6:6" ht="12.2" customHeight="1" x14ac:dyDescent="0.2">
      <c r="F250" s="15">
        <f t="shared" si="3"/>
        <v>0</v>
      </c>
    </row>
    <row r="251" spans="6:6" ht="12.2" customHeight="1" x14ac:dyDescent="0.2">
      <c r="F251" s="15">
        <f t="shared" si="3"/>
        <v>0</v>
      </c>
    </row>
    <row r="252" spans="6:6" ht="12.2" customHeight="1" x14ac:dyDescent="0.2">
      <c r="F252" s="15">
        <f t="shared" si="3"/>
        <v>0</v>
      </c>
    </row>
    <row r="253" spans="6:6" ht="12.2" customHeight="1" x14ac:dyDescent="0.2">
      <c r="F253" s="15">
        <f t="shared" si="3"/>
        <v>0</v>
      </c>
    </row>
    <row r="254" spans="6:6" ht="12.2" customHeight="1" x14ac:dyDescent="0.2">
      <c r="F254" s="15">
        <f t="shared" si="3"/>
        <v>0</v>
      </c>
    </row>
    <row r="255" spans="6:6" ht="12.2" customHeight="1" x14ac:dyDescent="0.2">
      <c r="F255" s="15">
        <f t="shared" si="3"/>
        <v>0</v>
      </c>
    </row>
    <row r="256" spans="6:6" ht="12.2" customHeight="1" x14ac:dyDescent="0.2">
      <c r="F256" s="15">
        <f t="shared" si="3"/>
        <v>0</v>
      </c>
    </row>
    <row r="257" spans="6:6" ht="12.2" customHeight="1" x14ac:dyDescent="0.2">
      <c r="F257" s="15">
        <f t="shared" si="3"/>
        <v>0</v>
      </c>
    </row>
    <row r="258" spans="6:6" ht="12.2" customHeight="1" x14ac:dyDescent="0.2">
      <c r="F258" s="15">
        <f t="shared" si="3"/>
        <v>0</v>
      </c>
    </row>
    <row r="259" spans="6:6" ht="12.2" customHeight="1" x14ac:dyDescent="0.2">
      <c r="F259" s="15">
        <f t="shared" ref="F259:F322" si="4">F258+D259-E259</f>
        <v>0</v>
      </c>
    </row>
    <row r="260" spans="6:6" ht="12.2" customHeight="1" x14ac:dyDescent="0.2">
      <c r="F260" s="15">
        <f t="shared" si="4"/>
        <v>0</v>
      </c>
    </row>
    <row r="261" spans="6:6" ht="12.2" customHeight="1" x14ac:dyDescent="0.2">
      <c r="F261" s="15">
        <f t="shared" si="4"/>
        <v>0</v>
      </c>
    </row>
    <row r="262" spans="6:6" ht="12.2" customHeight="1" x14ac:dyDescent="0.2">
      <c r="F262" s="15">
        <f t="shared" si="4"/>
        <v>0</v>
      </c>
    </row>
    <row r="263" spans="6:6" ht="12.2" customHeight="1" x14ac:dyDescent="0.2">
      <c r="F263" s="15">
        <f t="shared" si="4"/>
        <v>0</v>
      </c>
    </row>
    <row r="264" spans="6:6" ht="12.2" customHeight="1" x14ac:dyDescent="0.2">
      <c r="F264" s="15">
        <f t="shared" si="4"/>
        <v>0</v>
      </c>
    </row>
    <row r="265" spans="6:6" ht="12.2" customHeight="1" x14ac:dyDescent="0.2">
      <c r="F265" s="15">
        <f t="shared" si="4"/>
        <v>0</v>
      </c>
    </row>
    <row r="266" spans="6:6" ht="12.2" customHeight="1" x14ac:dyDescent="0.2">
      <c r="F266" s="15">
        <f t="shared" si="4"/>
        <v>0</v>
      </c>
    </row>
    <row r="267" spans="6:6" ht="12.2" customHeight="1" x14ac:dyDescent="0.2">
      <c r="F267" s="15">
        <f t="shared" si="4"/>
        <v>0</v>
      </c>
    </row>
    <row r="268" spans="6:6" ht="12.2" customHeight="1" x14ac:dyDescent="0.2">
      <c r="F268" s="15">
        <f t="shared" si="4"/>
        <v>0</v>
      </c>
    </row>
    <row r="269" spans="6:6" ht="12.2" customHeight="1" x14ac:dyDescent="0.2">
      <c r="F269" s="15">
        <f t="shared" si="4"/>
        <v>0</v>
      </c>
    </row>
    <row r="270" spans="6:6" ht="12.2" customHeight="1" x14ac:dyDescent="0.2">
      <c r="F270" s="15">
        <f t="shared" si="4"/>
        <v>0</v>
      </c>
    </row>
    <row r="271" spans="6:6" ht="12.2" customHeight="1" x14ac:dyDescent="0.2">
      <c r="F271" s="15">
        <f t="shared" si="4"/>
        <v>0</v>
      </c>
    </row>
    <row r="272" spans="6:6" ht="12.2" customHeight="1" x14ac:dyDescent="0.2">
      <c r="F272" s="15">
        <f t="shared" si="4"/>
        <v>0</v>
      </c>
    </row>
    <row r="273" spans="6:6" ht="12.2" customHeight="1" x14ac:dyDescent="0.2">
      <c r="F273" s="15">
        <f t="shared" si="4"/>
        <v>0</v>
      </c>
    </row>
    <row r="274" spans="6:6" ht="12.2" customHeight="1" x14ac:dyDescent="0.2">
      <c r="F274" s="15">
        <f t="shared" si="4"/>
        <v>0</v>
      </c>
    </row>
    <row r="275" spans="6:6" ht="12.2" customHeight="1" x14ac:dyDescent="0.2">
      <c r="F275" s="15">
        <f t="shared" si="4"/>
        <v>0</v>
      </c>
    </row>
    <row r="276" spans="6:6" ht="12.2" customHeight="1" x14ac:dyDescent="0.2">
      <c r="F276" s="15">
        <f t="shared" si="4"/>
        <v>0</v>
      </c>
    </row>
    <row r="277" spans="6:6" ht="12.2" customHeight="1" x14ac:dyDescent="0.2">
      <c r="F277" s="15">
        <f t="shared" si="4"/>
        <v>0</v>
      </c>
    </row>
    <row r="278" spans="6:6" ht="12.2" customHeight="1" x14ac:dyDescent="0.2">
      <c r="F278" s="15">
        <f t="shared" si="4"/>
        <v>0</v>
      </c>
    </row>
    <row r="279" spans="6:6" ht="12.2" customHeight="1" x14ac:dyDescent="0.2">
      <c r="F279" s="15">
        <f t="shared" si="4"/>
        <v>0</v>
      </c>
    </row>
    <row r="280" spans="6:6" ht="12.2" customHeight="1" x14ac:dyDescent="0.2">
      <c r="F280" s="15">
        <f t="shared" si="4"/>
        <v>0</v>
      </c>
    </row>
    <row r="281" spans="6:6" ht="12.2" customHeight="1" x14ac:dyDescent="0.2">
      <c r="F281" s="15">
        <f t="shared" si="4"/>
        <v>0</v>
      </c>
    </row>
    <row r="282" spans="6:6" ht="12.2" customHeight="1" x14ac:dyDescent="0.2">
      <c r="F282" s="15">
        <f t="shared" si="4"/>
        <v>0</v>
      </c>
    </row>
    <row r="283" spans="6:6" ht="12.2" customHeight="1" x14ac:dyDescent="0.2">
      <c r="F283" s="15">
        <f t="shared" si="4"/>
        <v>0</v>
      </c>
    </row>
    <row r="284" spans="6:6" ht="12.2" customHeight="1" x14ac:dyDescent="0.2">
      <c r="F284" s="15">
        <f t="shared" si="4"/>
        <v>0</v>
      </c>
    </row>
    <row r="285" spans="6:6" ht="12.2" customHeight="1" x14ac:dyDescent="0.2">
      <c r="F285" s="15">
        <f t="shared" si="4"/>
        <v>0</v>
      </c>
    </row>
    <row r="286" spans="6:6" ht="12.2" customHeight="1" x14ac:dyDescent="0.2">
      <c r="F286" s="15">
        <f t="shared" si="4"/>
        <v>0</v>
      </c>
    </row>
    <row r="287" spans="6:6" ht="12.2" customHeight="1" x14ac:dyDescent="0.2">
      <c r="F287" s="15">
        <f t="shared" si="4"/>
        <v>0</v>
      </c>
    </row>
    <row r="288" spans="6:6" ht="12.2" customHeight="1" x14ac:dyDescent="0.2">
      <c r="F288" s="15">
        <f t="shared" si="4"/>
        <v>0</v>
      </c>
    </row>
    <row r="289" spans="6:6" ht="12.2" customHeight="1" x14ac:dyDescent="0.2">
      <c r="F289" s="15">
        <f t="shared" si="4"/>
        <v>0</v>
      </c>
    </row>
    <row r="290" spans="6:6" ht="12.2" customHeight="1" x14ac:dyDescent="0.2">
      <c r="F290" s="15">
        <f t="shared" si="4"/>
        <v>0</v>
      </c>
    </row>
    <row r="291" spans="6:6" ht="12.2" customHeight="1" x14ac:dyDescent="0.2">
      <c r="F291" s="15">
        <f t="shared" si="4"/>
        <v>0</v>
      </c>
    </row>
    <row r="292" spans="6:6" ht="12.2" customHeight="1" x14ac:dyDescent="0.2">
      <c r="F292" s="15">
        <f t="shared" si="4"/>
        <v>0</v>
      </c>
    </row>
    <row r="293" spans="6:6" ht="12.2" customHeight="1" x14ac:dyDescent="0.2">
      <c r="F293" s="15">
        <f t="shared" si="4"/>
        <v>0</v>
      </c>
    </row>
    <row r="294" spans="6:6" ht="12.2" customHeight="1" x14ac:dyDescent="0.2">
      <c r="F294" s="15">
        <f t="shared" si="4"/>
        <v>0</v>
      </c>
    </row>
    <row r="295" spans="6:6" ht="12.2" customHeight="1" x14ac:dyDescent="0.2">
      <c r="F295" s="15">
        <f t="shared" si="4"/>
        <v>0</v>
      </c>
    </row>
    <row r="296" spans="6:6" ht="12.2" customHeight="1" x14ac:dyDescent="0.2">
      <c r="F296" s="15">
        <f t="shared" si="4"/>
        <v>0</v>
      </c>
    </row>
    <row r="297" spans="6:6" ht="12.2" customHeight="1" x14ac:dyDescent="0.2">
      <c r="F297" s="15">
        <f t="shared" si="4"/>
        <v>0</v>
      </c>
    </row>
    <row r="298" spans="6:6" ht="12.2" customHeight="1" x14ac:dyDescent="0.2">
      <c r="F298" s="15">
        <f t="shared" si="4"/>
        <v>0</v>
      </c>
    </row>
    <row r="299" spans="6:6" ht="12.2" customHeight="1" x14ac:dyDescent="0.2">
      <c r="F299" s="15">
        <f t="shared" si="4"/>
        <v>0</v>
      </c>
    </row>
    <row r="300" spans="6:6" ht="12.2" customHeight="1" x14ac:dyDescent="0.2">
      <c r="F300" s="15">
        <f t="shared" si="4"/>
        <v>0</v>
      </c>
    </row>
    <row r="301" spans="6:6" ht="12.2" customHeight="1" x14ac:dyDescent="0.2">
      <c r="F301" s="15">
        <f t="shared" si="4"/>
        <v>0</v>
      </c>
    </row>
    <row r="302" spans="6:6" ht="12.2" customHeight="1" x14ac:dyDescent="0.2">
      <c r="F302" s="15">
        <f t="shared" si="4"/>
        <v>0</v>
      </c>
    </row>
    <row r="303" spans="6:6" ht="12.2" customHeight="1" x14ac:dyDescent="0.2">
      <c r="F303" s="15">
        <f t="shared" si="4"/>
        <v>0</v>
      </c>
    </row>
    <row r="304" spans="6:6" ht="12.2" customHeight="1" x14ac:dyDescent="0.2">
      <c r="F304" s="15">
        <f t="shared" si="4"/>
        <v>0</v>
      </c>
    </row>
    <row r="305" spans="6:6" ht="12.2" customHeight="1" x14ac:dyDescent="0.2">
      <c r="F305" s="15">
        <f t="shared" si="4"/>
        <v>0</v>
      </c>
    </row>
    <row r="306" spans="6:6" ht="12.2" customHeight="1" x14ac:dyDescent="0.2">
      <c r="F306" s="15">
        <f t="shared" si="4"/>
        <v>0</v>
      </c>
    </row>
    <row r="307" spans="6:6" ht="12.2" customHeight="1" x14ac:dyDescent="0.2">
      <c r="F307" s="15">
        <f t="shared" si="4"/>
        <v>0</v>
      </c>
    </row>
    <row r="308" spans="6:6" ht="12.2" customHeight="1" x14ac:dyDescent="0.2">
      <c r="F308" s="15">
        <f t="shared" si="4"/>
        <v>0</v>
      </c>
    </row>
    <row r="309" spans="6:6" ht="12.2" customHeight="1" x14ac:dyDescent="0.2">
      <c r="F309" s="15">
        <f t="shared" si="4"/>
        <v>0</v>
      </c>
    </row>
    <row r="310" spans="6:6" ht="12.2" customHeight="1" x14ac:dyDescent="0.2">
      <c r="F310" s="15">
        <f t="shared" si="4"/>
        <v>0</v>
      </c>
    </row>
    <row r="311" spans="6:6" ht="12.2" customHeight="1" x14ac:dyDescent="0.2">
      <c r="F311" s="15">
        <f t="shared" si="4"/>
        <v>0</v>
      </c>
    </row>
    <row r="312" spans="6:6" ht="12.2" customHeight="1" x14ac:dyDescent="0.2">
      <c r="F312" s="15">
        <f t="shared" si="4"/>
        <v>0</v>
      </c>
    </row>
    <row r="313" spans="6:6" ht="12.2" customHeight="1" x14ac:dyDescent="0.2">
      <c r="F313" s="15">
        <f t="shared" si="4"/>
        <v>0</v>
      </c>
    </row>
    <row r="314" spans="6:6" ht="12.2" customHeight="1" x14ac:dyDescent="0.2">
      <c r="F314" s="15">
        <f t="shared" si="4"/>
        <v>0</v>
      </c>
    </row>
    <row r="315" spans="6:6" ht="12.2" customHeight="1" x14ac:dyDescent="0.2">
      <c r="F315" s="15">
        <f t="shared" si="4"/>
        <v>0</v>
      </c>
    </row>
    <row r="316" spans="6:6" ht="12.2" customHeight="1" x14ac:dyDescent="0.2">
      <c r="F316" s="15">
        <f t="shared" si="4"/>
        <v>0</v>
      </c>
    </row>
    <row r="317" spans="6:6" ht="12.2" customHeight="1" x14ac:dyDescent="0.2">
      <c r="F317" s="15">
        <f t="shared" si="4"/>
        <v>0</v>
      </c>
    </row>
    <row r="318" spans="6:6" ht="12.2" customHeight="1" x14ac:dyDescent="0.2">
      <c r="F318" s="15">
        <f t="shared" si="4"/>
        <v>0</v>
      </c>
    </row>
    <row r="319" spans="6:6" ht="12.2" customHeight="1" x14ac:dyDescent="0.2">
      <c r="F319" s="15">
        <f t="shared" si="4"/>
        <v>0</v>
      </c>
    </row>
    <row r="320" spans="6:6" ht="12.2" customHeight="1" x14ac:dyDescent="0.2">
      <c r="F320" s="15">
        <f t="shared" si="4"/>
        <v>0</v>
      </c>
    </row>
    <row r="321" spans="6:6" ht="12.2" customHeight="1" x14ac:dyDescent="0.2">
      <c r="F321" s="15">
        <f t="shared" si="4"/>
        <v>0</v>
      </c>
    </row>
    <row r="322" spans="6:6" ht="12.2" customHeight="1" x14ac:dyDescent="0.2">
      <c r="F322" s="15">
        <f t="shared" si="4"/>
        <v>0</v>
      </c>
    </row>
    <row r="323" spans="6:6" ht="12.2" customHeight="1" x14ac:dyDescent="0.2">
      <c r="F323" s="15">
        <f t="shared" ref="F323:F386" si="5">F322+D323-E323</f>
        <v>0</v>
      </c>
    </row>
    <row r="324" spans="6:6" ht="12.2" customHeight="1" x14ac:dyDescent="0.2">
      <c r="F324" s="15">
        <f t="shared" si="5"/>
        <v>0</v>
      </c>
    </row>
    <row r="325" spans="6:6" ht="12.2" customHeight="1" x14ac:dyDescent="0.2">
      <c r="F325" s="15">
        <f t="shared" si="5"/>
        <v>0</v>
      </c>
    </row>
    <row r="326" spans="6:6" ht="12.2" customHeight="1" x14ac:dyDescent="0.2">
      <c r="F326" s="15">
        <f t="shared" si="5"/>
        <v>0</v>
      </c>
    </row>
    <row r="327" spans="6:6" ht="12.2" customHeight="1" x14ac:dyDescent="0.2">
      <c r="F327" s="15">
        <f t="shared" si="5"/>
        <v>0</v>
      </c>
    </row>
    <row r="328" spans="6:6" ht="12.2" customHeight="1" x14ac:dyDescent="0.2">
      <c r="F328" s="15">
        <f t="shared" si="5"/>
        <v>0</v>
      </c>
    </row>
    <row r="329" spans="6:6" ht="12.2" customHeight="1" x14ac:dyDescent="0.2">
      <c r="F329" s="15">
        <f t="shared" si="5"/>
        <v>0</v>
      </c>
    </row>
    <row r="330" spans="6:6" ht="12.2" customHeight="1" x14ac:dyDescent="0.2">
      <c r="F330" s="15">
        <f t="shared" si="5"/>
        <v>0</v>
      </c>
    </row>
    <row r="331" spans="6:6" ht="12.2" customHeight="1" x14ac:dyDescent="0.2">
      <c r="F331" s="15">
        <f t="shared" si="5"/>
        <v>0</v>
      </c>
    </row>
    <row r="332" spans="6:6" ht="12.2" customHeight="1" x14ac:dyDescent="0.2">
      <c r="F332" s="15">
        <f t="shared" si="5"/>
        <v>0</v>
      </c>
    </row>
    <row r="333" spans="6:6" ht="12.2" customHeight="1" x14ac:dyDescent="0.2">
      <c r="F333" s="15">
        <f t="shared" si="5"/>
        <v>0</v>
      </c>
    </row>
    <row r="334" spans="6:6" ht="12.2" customHeight="1" x14ac:dyDescent="0.2">
      <c r="F334" s="15">
        <f t="shared" si="5"/>
        <v>0</v>
      </c>
    </row>
    <row r="335" spans="6:6" ht="12.2" customHeight="1" x14ac:dyDescent="0.2">
      <c r="F335" s="15">
        <f t="shared" si="5"/>
        <v>0</v>
      </c>
    </row>
    <row r="336" spans="6:6" ht="12.2" customHeight="1" x14ac:dyDescent="0.2">
      <c r="F336" s="15">
        <f t="shared" si="5"/>
        <v>0</v>
      </c>
    </row>
    <row r="337" spans="6:6" ht="12.2" customHeight="1" x14ac:dyDescent="0.2">
      <c r="F337" s="15">
        <f t="shared" si="5"/>
        <v>0</v>
      </c>
    </row>
    <row r="338" spans="6:6" ht="12.2" customHeight="1" x14ac:dyDescent="0.2">
      <c r="F338" s="15">
        <f t="shared" si="5"/>
        <v>0</v>
      </c>
    </row>
    <row r="339" spans="6:6" ht="12.2" customHeight="1" x14ac:dyDescent="0.2">
      <c r="F339" s="15">
        <f t="shared" si="5"/>
        <v>0</v>
      </c>
    </row>
    <row r="340" spans="6:6" ht="12.2" customHeight="1" x14ac:dyDescent="0.2">
      <c r="F340" s="15">
        <f t="shared" si="5"/>
        <v>0</v>
      </c>
    </row>
    <row r="341" spans="6:6" ht="12.2" customHeight="1" x14ac:dyDescent="0.2">
      <c r="F341" s="15">
        <f t="shared" si="5"/>
        <v>0</v>
      </c>
    </row>
    <row r="342" spans="6:6" ht="12.2" customHeight="1" x14ac:dyDescent="0.2">
      <c r="F342" s="15">
        <f t="shared" si="5"/>
        <v>0</v>
      </c>
    </row>
    <row r="343" spans="6:6" ht="12.2" customHeight="1" x14ac:dyDescent="0.2">
      <c r="F343" s="15">
        <f t="shared" si="5"/>
        <v>0</v>
      </c>
    </row>
    <row r="344" spans="6:6" ht="12.2" customHeight="1" x14ac:dyDescent="0.2">
      <c r="F344" s="15">
        <f t="shared" si="5"/>
        <v>0</v>
      </c>
    </row>
    <row r="345" spans="6:6" ht="12.2" customHeight="1" x14ac:dyDescent="0.2">
      <c r="F345" s="15">
        <f t="shared" si="5"/>
        <v>0</v>
      </c>
    </row>
    <row r="346" spans="6:6" ht="12.2" customHeight="1" x14ac:dyDescent="0.2">
      <c r="F346" s="15">
        <f t="shared" si="5"/>
        <v>0</v>
      </c>
    </row>
    <row r="347" spans="6:6" ht="12.2" customHeight="1" x14ac:dyDescent="0.2">
      <c r="F347" s="15">
        <f t="shared" si="5"/>
        <v>0</v>
      </c>
    </row>
    <row r="348" spans="6:6" ht="12.2" customHeight="1" x14ac:dyDescent="0.2">
      <c r="F348" s="15">
        <f t="shared" si="5"/>
        <v>0</v>
      </c>
    </row>
    <row r="349" spans="6:6" ht="12.2" customHeight="1" x14ac:dyDescent="0.2">
      <c r="F349" s="15">
        <f t="shared" si="5"/>
        <v>0</v>
      </c>
    </row>
    <row r="350" spans="6:6" ht="12.2" customHeight="1" x14ac:dyDescent="0.2">
      <c r="F350" s="15">
        <f t="shared" si="5"/>
        <v>0</v>
      </c>
    </row>
    <row r="351" spans="6:6" ht="12.2" customHeight="1" x14ac:dyDescent="0.2">
      <c r="F351" s="15">
        <f t="shared" si="5"/>
        <v>0</v>
      </c>
    </row>
    <row r="352" spans="6:6" ht="12.2" customHeight="1" x14ac:dyDescent="0.2">
      <c r="F352" s="15">
        <f t="shared" si="5"/>
        <v>0</v>
      </c>
    </row>
    <row r="353" spans="6:6" ht="12.2" customHeight="1" x14ac:dyDescent="0.2">
      <c r="F353" s="15">
        <f t="shared" si="5"/>
        <v>0</v>
      </c>
    </row>
    <row r="354" spans="6:6" ht="12.2" customHeight="1" x14ac:dyDescent="0.2">
      <c r="F354" s="15">
        <f t="shared" si="5"/>
        <v>0</v>
      </c>
    </row>
    <row r="355" spans="6:6" ht="12.2" customHeight="1" x14ac:dyDescent="0.2">
      <c r="F355" s="15">
        <f t="shared" si="5"/>
        <v>0</v>
      </c>
    </row>
    <row r="356" spans="6:6" ht="12.2" customHeight="1" x14ac:dyDescent="0.2">
      <c r="F356" s="15">
        <f t="shared" si="5"/>
        <v>0</v>
      </c>
    </row>
    <row r="357" spans="6:6" ht="12.2" customHeight="1" x14ac:dyDescent="0.2">
      <c r="F357" s="15">
        <f t="shared" si="5"/>
        <v>0</v>
      </c>
    </row>
    <row r="358" spans="6:6" ht="12.2" customHeight="1" x14ac:dyDescent="0.2">
      <c r="F358" s="15">
        <f t="shared" si="5"/>
        <v>0</v>
      </c>
    </row>
    <row r="359" spans="6:6" ht="12.2" customHeight="1" x14ac:dyDescent="0.2">
      <c r="F359" s="15">
        <f t="shared" si="5"/>
        <v>0</v>
      </c>
    </row>
    <row r="360" spans="6:6" ht="12.2" customHeight="1" x14ac:dyDescent="0.2">
      <c r="F360" s="15">
        <f t="shared" si="5"/>
        <v>0</v>
      </c>
    </row>
    <row r="361" spans="6:6" ht="12.2" customHeight="1" x14ac:dyDescent="0.2">
      <c r="F361" s="15">
        <f t="shared" si="5"/>
        <v>0</v>
      </c>
    </row>
    <row r="362" spans="6:6" ht="12.2" customHeight="1" x14ac:dyDescent="0.2">
      <c r="F362" s="15">
        <f t="shared" si="5"/>
        <v>0</v>
      </c>
    </row>
    <row r="363" spans="6:6" ht="12.2" customHeight="1" x14ac:dyDescent="0.2">
      <c r="F363" s="15">
        <f t="shared" si="5"/>
        <v>0</v>
      </c>
    </row>
    <row r="364" spans="6:6" ht="12.2" customHeight="1" x14ac:dyDescent="0.2">
      <c r="F364" s="15">
        <f t="shared" si="5"/>
        <v>0</v>
      </c>
    </row>
    <row r="365" spans="6:6" ht="12.2" customHeight="1" x14ac:dyDescent="0.2">
      <c r="F365" s="15">
        <f t="shared" si="5"/>
        <v>0</v>
      </c>
    </row>
    <row r="366" spans="6:6" ht="12.2" customHeight="1" x14ac:dyDescent="0.2">
      <c r="F366" s="15">
        <f t="shared" si="5"/>
        <v>0</v>
      </c>
    </row>
    <row r="367" spans="6:6" ht="12.2" customHeight="1" x14ac:dyDescent="0.2">
      <c r="F367" s="15">
        <f t="shared" si="5"/>
        <v>0</v>
      </c>
    </row>
    <row r="368" spans="6:6" ht="12.2" customHeight="1" x14ac:dyDescent="0.2">
      <c r="F368" s="15">
        <f t="shared" si="5"/>
        <v>0</v>
      </c>
    </row>
    <row r="369" spans="6:6" ht="12.2" customHeight="1" x14ac:dyDescent="0.2">
      <c r="F369" s="15">
        <f t="shared" si="5"/>
        <v>0</v>
      </c>
    </row>
    <row r="370" spans="6:6" ht="12.2" customHeight="1" x14ac:dyDescent="0.2">
      <c r="F370" s="15">
        <f t="shared" si="5"/>
        <v>0</v>
      </c>
    </row>
    <row r="371" spans="6:6" ht="12.2" customHeight="1" x14ac:dyDescent="0.2">
      <c r="F371" s="15">
        <f t="shared" si="5"/>
        <v>0</v>
      </c>
    </row>
    <row r="372" spans="6:6" ht="12.2" customHeight="1" x14ac:dyDescent="0.2">
      <c r="F372" s="15">
        <f t="shared" si="5"/>
        <v>0</v>
      </c>
    </row>
    <row r="373" spans="6:6" ht="12.2" customHeight="1" x14ac:dyDescent="0.2">
      <c r="F373" s="15">
        <f t="shared" si="5"/>
        <v>0</v>
      </c>
    </row>
    <row r="374" spans="6:6" ht="12.2" customHeight="1" x14ac:dyDescent="0.2">
      <c r="F374" s="15">
        <f t="shared" si="5"/>
        <v>0</v>
      </c>
    </row>
    <row r="375" spans="6:6" ht="12.2" customHeight="1" x14ac:dyDescent="0.2">
      <c r="F375" s="15">
        <f t="shared" si="5"/>
        <v>0</v>
      </c>
    </row>
    <row r="376" spans="6:6" ht="12.2" customHeight="1" x14ac:dyDescent="0.2">
      <c r="F376" s="15">
        <f t="shared" si="5"/>
        <v>0</v>
      </c>
    </row>
    <row r="377" spans="6:6" ht="12.2" customHeight="1" x14ac:dyDescent="0.2">
      <c r="F377" s="15">
        <f t="shared" si="5"/>
        <v>0</v>
      </c>
    </row>
    <row r="378" spans="6:6" ht="12.2" customHeight="1" x14ac:dyDescent="0.2">
      <c r="F378" s="15">
        <f t="shared" si="5"/>
        <v>0</v>
      </c>
    </row>
    <row r="379" spans="6:6" ht="12.2" customHeight="1" x14ac:dyDescent="0.2">
      <c r="F379" s="15">
        <f t="shared" si="5"/>
        <v>0</v>
      </c>
    </row>
    <row r="380" spans="6:6" ht="12.2" customHeight="1" x14ac:dyDescent="0.2">
      <c r="F380" s="15">
        <f t="shared" si="5"/>
        <v>0</v>
      </c>
    </row>
    <row r="381" spans="6:6" ht="12.2" customHeight="1" x14ac:dyDescent="0.2">
      <c r="F381" s="15">
        <f t="shared" si="5"/>
        <v>0</v>
      </c>
    </row>
    <row r="382" spans="6:6" ht="12.2" customHeight="1" x14ac:dyDescent="0.2">
      <c r="F382" s="15">
        <f t="shared" si="5"/>
        <v>0</v>
      </c>
    </row>
    <row r="383" spans="6:6" ht="12.2" customHeight="1" x14ac:dyDescent="0.2">
      <c r="F383" s="15">
        <f t="shared" si="5"/>
        <v>0</v>
      </c>
    </row>
    <row r="384" spans="6:6" ht="12.2" customHeight="1" x14ac:dyDescent="0.2">
      <c r="F384" s="15">
        <f t="shared" si="5"/>
        <v>0</v>
      </c>
    </row>
    <row r="385" spans="6:6" ht="12.2" customHeight="1" x14ac:dyDescent="0.2">
      <c r="F385" s="15">
        <f t="shared" si="5"/>
        <v>0</v>
      </c>
    </row>
    <row r="386" spans="6:6" ht="12.2" customHeight="1" x14ac:dyDescent="0.2">
      <c r="F386" s="15">
        <f t="shared" si="5"/>
        <v>0</v>
      </c>
    </row>
    <row r="387" spans="6:6" ht="12.2" customHeight="1" x14ac:dyDescent="0.2">
      <c r="F387" s="15">
        <f t="shared" ref="F387:F450" si="6">F386+D387-E387</f>
        <v>0</v>
      </c>
    </row>
    <row r="388" spans="6:6" ht="12.2" customHeight="1" x14ac:dyDescent="0.2">
      <c r="F388" s="15">
        <f t="shared" si="6"/>
        <v>0</v>
      </c>
    </row>
    <row r="389" spans="6:6" ht="12.2" customHeight="1" x14ac:dyDescent="0.2">
      <c r="F389" s="15">
        <f t="shared" si="6"/>
        <v>0</v>
      </c>
    </row>
    <row r="390" spans="6:6" ht="12.2" customHeight="1" x14ac:dyDescent="0.2">
      <c r="F390" s="15">
        <f t="shared" si="6"/>
        <v>0</v>
      </c>
    </row>
    <row r="391" spans="6:6" ht="12.2" customHeight="1" x14ac:dyDescent="0.2">
      <c r="F391" s="15">
        <f t="shared" si="6"/>
        <v>0</v>
      </c>
    </row>
    <row r="392" spans="6:6" ht="12.2" customHeight="1" x14ac:dyDescent="0.2">
      <c r="F392" s="15">
        <f t="shared" si="6"/>
        <v>0</v>
      </c>
    </row>
    <row r="393" spans="6:6" ht="12.2" customHeight="1" x14ac:dyDescent="0.2">
      <c r="F393" s="15">
        <f t="shared" si="6"/>
        <v>0</v>
      </c>
    </row>
    <row r="394" spans="6:6" ht="12.2" customHeight="1" x14ac:dyDescent="0.2">
      <c r="F394" s="15">
        <f t="shared" si="6"/>
        <v>0</v>
      </c>
    </row>
    <row r="395" spans="6:6" ht="12.2" customHeight="1" x14ac:dyDescent="0.2">
      <c r="F395" s="15">
        <f t="shared" si="6"/>
        <v>0</v>
      </c>
    </row>
    <row r="396" spans="6:6" ht="12.2" customHeight="1" x14ac:dyDescent="0.2">
      <c r="F396" s="15">
        <f t="shared" si="6"/>
        <v>0</v>
      </c>
    </row>
    <row r="397" spans="6:6" ht="12.2" customHeight="1" x14ac:dyDescent="0.2">
      <c r="F397" s="15">
        <f t="shared" si="6"/>
        <v>0</v>
      </c>
    </row>
    <row r="398" spans="6:6" ht="12.2" customHeight="1" x14ac:dyDescent="0.2">
      <c r="F398" s="15">
        <f t="shared" si="6"/>
        <v>0</v>
      </c>
    </row>
    <row r="399" spans="6:6" ht="12.2" customHeight="1" x14ac:dyDescent="0.2">
      <c r="F399" s="15">
        <f t="shared" si="6"/>
        <v>0</v>
      </c>
    </row>
    <row r="400" spans="6:6" ht="12.2" customHeight="1" x14ac:dyDescent="0.2">
      <c r="F400" s="15">
        <f t="shared" si="6"/>
        <v>0</v>
      </c>
    </row>
    <row r="401" spans="6:6" ht="12.2" customHeight="1" x14ac:dyDescent="0.2">
      <c r="F401" s="15">
        <f t="shared" si="6"/>
        <v>0</v>
      </c>
    </row>
    <row r="402" spans="6:6" ht="12.2" customHeight="1" x14ac:dyDescent="0.2">
      <c r="F402" s="15">
        <f t="shared" si="6"/>
        <v>0</v>
      </c>
    </row>
    <row r="403" spans="6:6" ht="12.2" customHeight="1" x14ac:dyDescent="0.2">
      <c r="F403" s="15">
        <f t="shared" si="6"/>
        <v>0</v>
      </c>
    </row>
    <row r="404" spans="6:6" ht="12.2" customHeight="1" x14ac:dyDescent="0.2">
      <c r="F404" s="15">
        <f t="shared" si="6"/>
        <v>0</v>
      </c>
    </row>
    <row r="405" spans="6:6" ht="12.2" customHeight="1" x14ac:dyDescent="0.2">
      <c r="F405" s="15">
        <f t="shared" si="6"/>
        <v>0</v>
      </c>
    </row>
    <row r="406" spans="6:6" ht="12.2" customHeight="1" x14ac:dyDescent="0.2">
      <c r="F406" s="15">
        <f t="shared" si="6"/>
        <v>0</v>
      </c>
    </row>
    <row r="407" spans="6:6" ht="12.2" customHeight="1" x14ac:dyDescent="0.2">
      <c r="F407" s="15">
        <f t="shared" si="6"/>
        <v>0</v>
      </c>
    </row>
    <row r="408" spans="6:6" ht="12.2" customHeight="1" x14ac:dyDescent="0.2">
      <c r="F408" s="15">
        <f t="shared" si="6"/>
        <v>0</v>
      </c>
    </row>
    <row r="409" spans="6:6" ht="12.2" customHeight="1" x14ac:dyDescent="0.2">
      <c r="F409" s="15">
        <f t="shared" si="6"/>
        <v>0</v>
      </c>
    </row>
    <row r="410" spans="6:6" ht="12.2" customHeight="1" x14ac:dyDescent="0.2">
      <c r="F410" s="15">
        <f t="shared" si="6"/>
        <v>0</v>
      </c>
    </row>
    <row r="411" spans="6:6" ht="12.2" customHeight="1" x14ac:dyDescent="0.2">
      <c r="F411" s="15">
        <f t="shared" si="6"/>
        <v>0</v>
      </c>
    </row>
    <row r="412" spans="6:6" ht="12.2" customHeight="1" x14ac:dyDescent="0.2">
      <c r="F412" s="15">
        <f t="shared" si="6"/>
        <v>0</v>
      </c>
    </row>
    <row r="413" spans="6:6" ht="12.2" customHeight="1" x14ac:dyDescent="0.2">
      <c r="F413" s="15">
        <f t="shared" si="6"/>
        <v>0</v>
      </c>
    </row>
    <row r="414" spans="6:6" ht="12.2" customHeight="1" x14ac:dyDescent="0.2">
      <c r="F414" s="15">
        <f t="shared" si="6"/>
        <v>0</v>
      </c>
    </row>
    <row r="415" spans="6:6" ht="12.2" customHeight="1" x14ac:dyDescent="0.2">
      <c r="F415" s="15">
        <f t="shared" si="6"/>
        <v>0</v>
      </c>
    </row>
    <row r="416" spans="6:6" ht="12.2" customHeight="1" x14ac:dyDescent="0.2">
      <c r="F416" s="15">
        <f t="shared" si="6"/>
        <v>0</v>
      </c>
    </row>
    <row r="417" spans="6:6" ht="12.2" customHeight="1" x14ac:dyDescent="0.2">
      <c r="F417" s="15">
        <f t="shared" si="6"/>
        <v>0</v>
      </c>
    </row>
    <row r="418" spans="6:6" ht="12.2" customHeight="1" x14ac:dyDescent="0.2">
      <c r="F418" s="15">
        <f t="shared" si="6"/>
        <v>0</v>
      </c>
    </row>
    <row r="419" spans="6:6" ht="12.2" customHeight="1" x14ac:dyDescent="0.2">
      <c r="F419" s="15">
        <f t="shared" si="6"/>
        <v>0</v>
      </c>
    </row>
    <row r="420" spans="6:6" ht="12.2" customHeight="1" x14ac:dyDescent="0.2">
      <c r="F420" s="15">
        <f t="shared" si="6"/>
        <v>0</v>
      </c>
    </row>
    <row r="421" spans="6:6" ht="12.2" customHeight="1" x14ac:dyDescent="0.2">
      <c r="F421" s="15">
        <f t="shared" si="6"/>
        <v>0</v>
      </c>
    </row>
    <row r="422" spans="6:6" ht="12.2" customHeight="1" x14ac:dyDescent="0.2">
      <c r="F422" s="15">
        <f t="shared" si="6"/>
        <v>0</v>
      </c>
    </row>
    <row r="423" spans="6:6" ht="12.2" customHeight="1" x14ac:dyDescent="0.2">
      <c r="F423" s="15">
        <f t="shared" si="6"/>
        <v>0</v>
      </c>
    </row>
    <row r="424" spans="6:6" ht="12.2" customHeight="1" x14ac:dyDescent="0.2">
      <c r="F424" s="15">
        <f t="shared" si="6"/>
        <v>0</v>
      </c>
    </row>
    <row r="425" spans="6:6" ht="12.2" customHeight="1" x14ac:dyDescent="0.2">
      <c r="F425" s="15">
        <f t="shared" si="6"/>
        <v>0</v>
      </c>
    </row>
    <row r="426" spans="6:6" ht="12.2" customHeight="1" x14ac:dyDescent="0.2">
      <c r="F426" s="15">
        <f t="shared" si="6"/>
        <v>0</v>
      </c>
    </row>
    <row r="427" spans="6:6" ht="12.2" customHeight="1" x14ac:dyDescent="0.2">
      <c r="F427" s="15">
        <f t="shared" si="6"/>
        <v>0</v>
      </c>
    </row>
    <row r="428" spans="6:6" ht="12.2" customHeight="1" x14ac:dyDescent="0.2">
      <c r="F428" s="15">
        <f t="shared" si="6"/>
        <v>0</v>
      </c>
    </row>
    <row r="429" spans="6:6" ht="12.2" customHeight="1" x14ac:dyDescent="0.2">
      <c r="F429" s="15">
        <f t="shared" si="6"/>
        <v>0</v>
      </c>
    </row>
    <row r="430" spans="6:6" ht="12.2" customHeight="1" x14ac:dyDescent="0.2">
      <c r="F430" s="15">
        <f t="shared" si="6"/>
        <v>0</v>
      </c>
    </row>
    <row r="431" spans="6:6" ht="12.2" customHeight="1" x14ac:dyDescent="0.2">
      <c r="F431" s="15">
        <f t="shared" si="6"/>
        <v>0</v>
      </c>
    </row>
    <row r="432" spans="6:6" ht="12.2" customHeight="1" x14ac:dyDescent="0.2">
      <c r="F432" s="15">
        <f t="shared" si="6"/>
        <v>0</v>
      </c>
    </row>
    <row r="433" spans="6:6" ht="12.2" customHeight="1" x14ac:dyDescent="0.2">
      <c r="F433" s="15">
        <f t="shared" si="6"/>
        <v>0</v>
      </c>
    </row>
    <row r="434" spans="6:6" ht="12.2" customHeight="1" x14ac:dyDescent="0.2">
      <c r="F434" s="15">
        <f t="shared" si="6"/>
        <v>0</v>
      </c>
    </row>
    <row r="435" spans="6:6" ht="12.2" customHeight="1" x14ac:dyDescent="0.2">
      <c r="F435" s="15">
        <f t="shared" si="6"/>
        <v>0</v>
      </c>
    </row>
    <row r="436" spans="6:6" ht="12.2" customHeight="1" x14ac:dyDescent="0.2">
      <c r="F436" s="15">
        <f t="shared" si="6"/>
        <v>0</v>
      </c>
    </row>
    <row r="437" spans="6:6" ht="12.2" customHeight="1" x14ac:dyDescent="0.2">
      <c r="F437" s="15">
        <f t="shared" si="6"/>
        <v>0</v>
      </c>
    </row>
    <row r="438" spans="6:6" ht="12.2" customHeight="1" x14ac:dyDescent="0.2">
      <c r="F438" s="15">
        <f t="shared" si="6"/>
        <v>0</v>
      </c>
    </row>
    <row r="439" spans="6:6" ht="12.2" customHeight="1" x14ac:dyDescent="0.2">
      <c r="F439" s="15">
        <f t="shared" si="6"/>
        <v>0</v>
      </c>
    </row>
    <row r="440" spans="6:6" ht="12.2" customHeight="1" x14ac:dyDescent="0.2">
      <c r="F440" s="15">
        <f t="shared" si="6"/>
        <v>0</v>
      </c>
    </row>
    <row r="441" spans="6:6" ht="12.2" customHeight="1" x14ac:dyDescent="0.2">
      <c r="F441" s="15">
        <f t="shared" si="6"/>
        <v>0</v>
      </c>
    </row>
    <row r="442" spans="6:6" ht="12.2" customHeight="1" x14ac:dyDescent="0.2">
      <c r="F442" s="15">
        <f t="shared" si="6"/>
        <v>0</v>
      </c>
    </row>
    <row r="443" spans="6:6" ht="12.2" customHeight="1" x14ac:dyDescent="0.2">
      <c r="F443" s="15">
        <f t="shared" si="6"/>
        <v>0</v>
      </c>
    </row>
    <row r="444" spans="6:6" ht="12.2" customHeight="1" x14ac:dyDescent="0.2">
      <c r="F444" s="15">
        <f t="shared" si="6"/>
        <v>0</v>
      </c>
    </row>
    <row r="445" spans="6:6" ht="12.2" customHeight="1" x14ac:dyDescent="0.2">
      <c r="F445" s="15">
        <f t="shared" si="6"/>
        <v>0</v>
      </c>
    </row>
    <row r="446" spans="6:6" ht="12.2" customHeight="1" x14ac:dyDescent="0.2">
      <c r="F446" s="15">
        <f t="shared" si="6"/>
        <v>0</v>
      </c>
    </row>
    <row r="447" spans="6:6" ht="12.2" customHeight="1" x14ac:dyDescent="0.2">
      <c r="F447" s="15">
        <f t="shared" si="6"/>
        <v>0</v>
      </c>
    </row>
    <row r="448" spans="6:6" ht="12.2" customHeight="1" x14ac:dyDescent="0.2">
      <c r="F448" s="15">
        <f t="shared" si="6"/>
        <v>0</v>
      </c>
    </row>
    <row r="449" spans="6:6" ht="12.2" customHeight="1" x14ac:dyDescent="0.2">
      <c r="F449" s="15">
        <f t="shared" si="6"/>
        <v>0</v>
      </c>
    </row>
    <row r="450" spans="6:6" ht="12.2" customHeight="1" x14ac:dyDescent="0.2">
      <c r="F450" s="15">
        <f t="shared" si="6"/>
        <v>0</v>
      </c>
    </row>
    <row r="451" spans="6:6" ht="12.2" customHeight="1" x14ac:dyDescent="0.2">
      <c r="F451" s="15">
        <f t="shared" ref="F451:F514" si="7">F450+D451-E451</f>
        <v>0</v>
      </c>
    </row>
    <row r="452" spans="6:6" ht="12.2" customHeight="1" x14ac:dyDescent="0.2">
      <c r="F452" s="15">
        <f t="shared" si="7"/>
        <v>0</v>
      </c>
    </row>
    <row r="453" spans="6:6" ht="12.2" customHeight="1" x14ac:dyDescent="0.2">
      <c r="F453" s="15">
        <f t="shared" si="7"/>
        <v>0</v>
      </c>
    </row>
    <row r="454" spans="6:6" ht="12.2" customHeight="1" x14ac:dyDescent="0.2">
      <c r="F454" s="15">
        <f t="shared" si="7"/>
        <v>0</v>
      </c>
    </row>
    <row r="455" spans="6:6" ht="12.2" customHeight="1" x14ac:dyDescent="0.2">
      <c r="F455" s="15">
        <f t="shared" si="7"/>
        <v>0</v>
      </c>
    </row>
    <row r="456" spans="6:6" ht="12.2" customHeight="1" x14ac:dyDescent="0.2">
      <c r="F456" s="15">
        <f t="shared" si="7"/>
        <v>0</v>
      </c>
    </row>
    <row r="457" spans="6:6" ht="12.2" customHeight="1" x14ac:dyDescent="0.2">
      <c r="F457" s="15">
        <f t="shared" si="7"/>
        <v>0</v>
      </c>
    </row>
    <row r="458" spans="6:6" ht="12.2" customHeight="1" x14ac:dyDescent="0.2">
      <c r="F458" s="15">
        <f t="shared" si="7"/>
        <v>0</v>
      </c>
    </row>
    <row r="459" spans="6:6" ht="12.2" customHeight="1" x14ac:dyDescent="0.2">
      <c r="F459" s="15">
        <f t="shared" si="7"/>
        <v>0</v>
      </c>
    </row>
    <row r="460" spans="6:6" ht="12.2" customHeight="1" x14ac:dyDescent="0.2">
      <c r="F460" s="15">
        <f t="shared" si="7"/>
        <v>0</v>
      </c>
    </row>
    <row r="461" spans="6:6" ht="12.2" customHeight="1" x14ac:dyDescent="0.2">
      <c r="F461" s="15">
        <f t="shared" si="7"/>
        <v>0</v>
      </c>
    </row>
    <row r="462" spans="6:6" ht="12.2" customHeight="1" x14ac:dyDescent="0.2">
      <c r="F462" s="15">
        <f t="shared" si="7"/>
        <v>0</v>
      </c>
    </row>
    <row r="463" spans="6:6" ht="12.2" customHeight="1" x14ac:dyDescent="0.2">
      <c r="F463" s="15">
        <f t="shared" si="7"/>
        <v>0</v>
      </c>
    </row>
    <row r="464" spans="6:6" ht="12.2" customHeight="1" x14ac:dyDescent="0.2">
      <c r="F464" s="15">
        <f t="shared" si="7"/>
        <v>0</v>
      </c>
    </row>
    <row r="465" spans="6:6" ht="12.2" customHeight="1" x14ac:dyDescent="0.2">
      <c r="F465" s="15">
        <f t="shared" si="7"/>
        <v>0</v>
      </c>
    </row>
    <row r="466" spans="6:6" ht="12.2" customHeight="1" x14ac:dyDescent="0.2">
      <c r="F466" s="15">
        <f t="shared" si="7"/>
        <v>0</v>
      </c>
    </row>
    <row r="467" spans="6:6" ht="12.2" customHeight="1" x14ac:dyDescent="0.2">
      <c r="F467" s="15">
        <f t="shared" si="7"/>
        <v>0</v>
      </c>
    </row>
    <row r="468" spans="6:6" ht="12.2" customHeight="1" x14ac:dyDescent="0.2">
      <c r="F468" s="15">
        <f t="shared" si="7"/>
        <v>0</v>
      </c>
    </row>
    <row r="469" spans="6:6" ht="12.2" customHeight="1" x14ac:dyDescent="0.2">
      <c r="F469" s="15">
        <f t="shared" si="7"/>
        <v>0</v>
      </c>
    </row>
    <row r="470" spans="6:6" ht="12.2" customHeight="1" x14ac:dyDescent="0.2">
      <c r="F470" s="15">
        <f t="shared" si="7"/>
        <v>0</v>
      </c>
    </row>
    <row r="471" spans="6:6" ht="12.2" customHeight="1" x14ac:dyDescent="0.2">
      <c r="F471" s="15">
        <f t="shared" si="7"/>
        <v>0</v>
      </c>
    </row>
    <row r="472" spans="6:6" ht="12.2" customHeight="1" x14ac:dyDescent="0.2">
      <c r="F472" s="15">
        <f t="shared" si="7"/>
        <v>0</v>
      </c>
    </row>
    <row r="473" spans="6:6" ht="12.2" customHeight="1" x14ac:dyDescent="0.2">
      <c r="F473" s="15">
        <f t="shared" si="7"/>
        <v>0</v>
      </c>
    </row>
    <row r="474" spans="6:6" ht="12.2" customHeight="1" x14ac:dyDescent="0.2">
      <c r="F474" s="15">
        <f t="shared" si="7"/>
        <v>0</v>
      </c>
    </row>
    <row r="475" spans="6:6" ht="12.2" customHeight="1" x14ac:dyDescent="0.2">
      <c r="F475" s="15">
        <f t="shared" si="7"/>
        <v>0</v>
      </c>
    </row>
    <row r="476" spans="6:6" ht="12.2" customHeight="1" x14ac:dyDescent="0.2">
      <c r="F476" s="15">
        <f t="shared" si="7"/>
        <v>0</v>
      </c>
    </row>
    <row r="477" spans="6:6" ht="12.2" customHeight="1" x14ac:dyDescent="0.2">
      <c r="F477" s="15">
        <f t="shared" si="7"/>
        <v>0</v>
      </c>
    </row>
    <row r="478" spans="6:6" ht="12.2" customHeight="1" x14ac:dyDescent="0.2">
      <c r="F478" s="15">
        <f t="shared" si="7"/>
        <v>0</v>
      </c>
    </row>
    <row r="479" spans="6:6" ht="12.2" customHeight="1" x14ac:dyDescent="0.2">
      <c r="F479" s="15">
        <f t="shared" si="7"/>
        <v>0</v>
      </c>
    </row>
    <row r="480" spans="6:6" ht="12.2" customHeight="1" x14ac:dyDescent="0.2">
      <c r="F480" s="15">
        <f t="shared" si="7"/>
        <v>0</v>
      </c>
    </row>
    <row r="481" spans="6:6" ht="12.2" customHeight="1" x14ac:dyDescent="0.2">
      <c r="F481" s="15">
        <f t="shared" si="7"/>
        <v>0</v>
      </c>
    </row>
    <row r="482" spans="6:6" ht="12.2" customHeight="1" x14ac:dyDescent="0.2">
      <c r="F482" s="15">
        <f t="shared" si="7"/>
        <v>0</v>
      </c>
    </row>
    <row r="483" spans="6:6" ht="12.2" customHeight="1" x14ac:dyDescent="0.2">
      <c r="F483" s="15">
        <f t="shared" si="7"/>
        <v>0</v>
      </c>
    </row>
    <row r="484" spans="6:6" ht="12.2" customHeight="1" x14ac:dyDescent="0.2">
      <c r="F484" s="15">
        <f t="shared" si="7"/>
        <v>0</v>
      </c>
    </row>
    <row r="485" spans="6:6" ht="12.2" customHeight="1" x14ac:dyDescent="0.2">
      <c r="F485" s="15">
        <f t="shared" si="7"/>
        <v>0</v>
      </c>
    </row>
    <row r="486" spans="6:6" ht="12.2" customHeight="1" x14ac:dyDescent="0.2">
      <c r="F486" s="15">
        <f t="shared" si="7"/>
        <v>0</v>
      </c>
    </row>
    <row r="487" spans="6:6" ht="12.2" customHeight="1" x14ac:dyDescent="0.2">
      <c r="F487" s="15">
        <f t="shared" si="7"/>
        <v>0</v>
      </c>
    </row>
    <row r="488" spans="6:6" ht="12.2" customHeight="1" x14ac:dyDescent="0.2">
      <c r="F488" s="15">
        <f t="shared" si="7"/>
        <v>0</v>
      </c>
    </row>
    <row r="489" spans="6:6" ht="12.2" customHeight="1" x14ac:dyDescent="0.2">
      <c r="F489" s="15">
        <f t="shared" si="7"/>
        <v>0</v>
      </c>
    </row>
    <row r="490" spans="6:6" ht="12.2" customHeight="1" x14ac:dyDescent="0.2">
      <c r="F490" s="15">
        <f t="shared" si="7"/>
        <v>0</v>
      </c>
    </row>
    <row r="491" spans="6:6" ht="12.2" customHeight="1" x14ac:dyDescent="0.2">
      <c r="F491" s="15">
        <f t="shared" si="7"/>
        <v>0</v>
      </c>
    </row>
    <row r="492" spans="6:6" ht="12.2" customHeight="1" x14ac:dyDescent="0.2">
      <c r="F492" s="15">
        <f t="shared" si="7"/>
        <v>0</v>
      </c>
    </row>
    <row r="493" spans="6:6" ht="12.2" customHeight="1" x14ac:dyDescent="0.2">
      <c r="F493" s="15">
        <f t="shared" si="7"/>
        <v>0</v>
      </c>
    </row>
    <row r="494" spans="6:6" ht="12.2" customHeight="1" x14ac:dyDescent="0.2">
      <c r="F494" s="15">
        <f t="shared" si="7"/>
        <v>0</v>
      </c>
    </row>
    <row r="495" spans="6:6" ht="12.2" customHeight="1" x14ac:dyDescent="0.2">
      <c r="F495" s="15">
        <f t="shared" si="7"/>
        <v>0</v>
      </c>
    </row>
    <row r="496" spans="6:6" ht="12.2" customHeight="1" x14ac:dyDescent="0.2">
      <c r="F496" s="15">
        <f t="shared" si="7"/>
        <v>0</v>
      </c>
    </row>
    <row r="497" spans="6:6" ht="12.2" customHeight="1" x14ac:dyDescent="0.2">
      <c r="F497" s="15">
        <f t="shared" si="7"/>
        <v>0</v>
      </c>
    </row>
    <row r="498" spans="6:6" ht="12.2" customHeight="1" x14ac:dyDescent="0.2">
      <c r="F498" s="15">
        <f t="shared" si="7"/>
        <v>0</v>
      </c>
    </row>
    <row r="499" spans="6:6" ht="12.2" customHeight="1" x14ac:dyDescent="0.2">
      <c r="F499" s="15">
        <f t="shared" si="7"/>
        <v>0</v>
      </c>
    </row>
    <row r="500" spans="6:6" ht="12.2" customHeight="1" x14ac:dyDescent="0.2">
      <c r="F500" s="15">
        <f t="shared" si="7"/>
        <v>0</v>
      </c>
    </row>
    <row r="501" spans="6:6" ht="12.2" customHeight="1" x14ac:dyDescent="0.2">
      <c r="F501" s="15">
        <f t="shared" si="7"/>
        <v>0</v>
      </c>
    </row>
    <row r="502" spans="6:6" ht="12.2" customHeight="1" x14ac:dyDescent="0.2">
      <c r="F502" s="15">
        <f t="shared" si="7"/>
        <v>0</v>
      </c>
    </row>
    <row r="503" spans="6:6" ht="12.2" customHeight="1" x14ac:dyDescent="0.2">
      <c r="F503" s="15">
        <f t="shared" si="7"/>
        <v>0</v>
      </c>
    </row>
    <row r="504" spans="6:6" ht="12.2" customHeight="1" x14ac:dyDescent="0.2">
      <c r="F504" s="15">
        <f t="shared" si="7"/>
        <v>0</v>
      </c>
    </row>
    <row r="505" spans="6:6" ht="12.2" customHeight="1" x14ac:dyDescent="0.2">
      <c r="F505" s="15">
        <f t="shared" si="7"/>
        <v>0</v>
      </c>
    </row>
    <row r="506" spans="6:6" ht="12.2" customHeight="1" x14ac:dyDescent="0.2">
      <c r="F506" s="15">
        <f t="shared" si="7"/>
        <v>0</v>
      </c>
    </row>
    <row r="507" spans="6:6" ht="12.2" customHeight="1" x14ac:dyDescent="0.2">
      <c r="F507" s="15">
        <f t="shared" si="7"/>
        <v>0</v>
      </c>
    </row>
    <row r="508" spans="6:6" ht="12.2" customHeight="1" x14ac:dyDescent="0.2">
      <c r="F508" s="15">
        <f t="shared" si="7"/>
        <v>0</v>
      </c>
    </row>
    <row r="509" spans="6:6" ht="12.2" customHeight="1" x14ac:dyDescent="0.2">
      <c r="F509" s="15">
        <f t="shared" si="7"/>
        <v>0</v>
      </c>
    </row>
    <row r="510" spans="6:6" ht="12.2" customHeight="1" x14ac:dyDescent="0.2">
      <c r="F510" s="15">
        <f t="shared" si="7"/>
        <v>0</v>
      </c>
    </row>
    <row r="511" spans="6:6" ht="12.2" customHeight="1" x14ac:dyDescent="0.2">
      <c r="F511" s="15">
        <f t="shared" si="7"/>
        <v>0</v>
      </c>
    </row>
    <row r="512" spans="6:6" ht="12.2" customHeight="1" x14ac:dyDescent="0.2">
      <c r="F512" s="15">
        <f t="shared" si="7"/>
        <v>0</v>
      </c>
    </row>
    <row r="513" spans="6:6" ht="12.2" customHeight="1" x14ac:dyDescent="0.2">
      <c r="F513" s="15">
        <f t="shared" si="7"/>
        <v>0</v>
      </c>
    </row>
    <row r="514" spans="6:6" ht="12.2" customHeight="1" x14ac:dyDescent="0.2">
      <c r="F514" s="15">
        <f t="shared" si="7"/>
        <v>0</v>
      </c>
    </row>
    <row r="515" spans="6:6" ht="12.2" customHeight="1" x14ac:dyDescent="0.2">
      <c r="F515" s="15">
        <f t="shared" ref="F515:F578" si="8">F514+D515-E515</f>
        <v>0</v>
      </c>
    </row>
    <row r="516" spans="6:6" ht="12.2" customHeight="1" x14ac:dyDescent="0.2">
      <c r="F516" s="15">
        <f t="shared" si="8"/>
        <v>0</v>
      </c>
    </row>
    <row r="517" spans="6:6" ht="12.2" customHeight="1" x14ac:dyDescent="0.2">
      <c r="F517" s="15">
        <f t="shared" si="8"/>
        <v>0</v>
      </c>
    </row>
    <row r="518" spans="6:6" ht="12.2" customHeight="1" x14ac:dyDescent="0.2">
      <c r="F518" s="15">
        <f t="shared" si="8"/>
        <v>0</v>
      </c>
    </row>
    <row r="519" spans="6:6" ht="12.2" customHeight="1" x14ac:dyDescent="0.2">
      <c r="F519" s="15">
        <f t="shared" si="8"/>
        <v>0</v>
      </c>
    </row>
    <row r="520" spans="6:6" ht="12.2" customHeight="1" x14ac:dyDescent="0.2">
      <c r="F520" s="15">
        <f t="shared" si="8"/>
        <v>0</v>
      </c>
    </row>
    <row r="521" spans="6:6" ht="12.2" customHeight="1" x14ac:dyDescent="0.2">
      <c r="F521" s="15">
        <f t="shared" si="8"/>
        <v>0</v>
      </c>
    </row>
    <row r="522" spans="6:6" ht="12.2" customHeight="1" x14ac:dyDescent="0.2">
      <c r="F522" s="15">
        <f t="shared" si="8"/>
        <v>0</v>
      </c>
    </row>
    <row r="523" spans="6:6" ht="12.2" customHeight="1" x14ac:dyDescent="0.2">
      <c r="F523" s="15">
        <f t="shared" si="8"/>
        <v>0</v>
      </c>
    </row>
    <row r="524" spans="6:6" ht="12.2" customHeight="1" x14ac:dyDescent="0.2">
      <c r="F524" s="15">
        <f t="shared" si="8"/>
        <v>0</v>
      </c>
    </row>
    <row r="525" spans="6:6" ht="12.2" customHeight="1" x14ac:dyDescent="0.2">
      <c r="F525" s="15">
        <f t="shared" si="8"/>
        <v>0</v>
      </c>
    </row>
    <row r="526" spans="6:6" ht="12.2" customHeight="1" x14ac:dyDescent="0.2">
      <c r="F526" s="15">
        <f t="shared" si="8"/>
        <v>0</v>
      </c>
    </row>
    <row r="527" spans="6:6" ht="12.2" customHeight="1" x14ac:dyDescent="0.2">
      <c r="F527" s="15">
        <f t="shared" si="8"/>
        <v>0</v>
      </c>
    </row>
    <row r="528" spans="6:6" ht="12.2" customHeight="1" x14ac:dyDescent="0.2">
      <c r="F528" s="15">
        <f t="shared" si="8"/>
        <v>0</v>
      </c>
    </row>
    <row r="529" spans="6:6" ht="12.2" customHeight="1" x14ac:dyDescent="0.2">
      <c r="F529" s="15">
        <f t="shared" si="8"/>
        <v>0</v>
      </c>
    </row>
    <row r="530" spans="6:6" ht="12.2" customHeight="1" x14ac:dyDescent="0.2">
      <c r="F530" s="15">
        <f t="shared" si="8"/>
        <v>0</v>
      </c>
    </row>
    <row r="531" spans="6:6" ht="12.2" customHeight="1" x14ac:dyDescent="0.2">
      <c r="F531" s="15">
        <f t="shared" si="8"/>
        <v>0</v>
      </c>
    </row>
    <row r="532" spans="6:6" ht="12.2" customHeight="1" x14ac:dyDescent="0.2">
      <c r="F532" s="15">
        <f t="shared" si="8"/>
        <v>0</v>
      </c>
    </row>
    <row r="533" spans="6:6" ht="12.2" customHeight="1" x14ac:dyDescent="0.2">
      <c r="F533" s="15">
        <f t="shared" si="8"/>
        <v>0</v>
      </c>
    </row>
    <row r="534" spans="6:6" ht="12.2" customHeight="1" x14ac:dyDescent="0.2">
      <c r="F534" s="15">
        <f t="shared" si="8"/>
        <v>0</v>
      </c>
    </row>
    <row r="535" spans="6:6" ht="12.2" customHeight="1" x14ac:dyDescent="0.2">
      <c r="F535" s="15">
        <f t="shared" si="8"/>
        <v>0</v>
      </c>
    </row>
    <row r="536" spans="6:6" ht="12.2" customHeight="1" x14ac:dyDescent="0.2">
      <c r="F536" s="15">
        <f t="shared" si="8"/>
        <v>0</v>
      </c>
    </row>
    <row r="537" spans="6:6" ht="12.2" customHeight="1" x14ac:dyDescent="0.2">
      <c r="F537" s="15">
        <f t="shared" si="8"/>
        <v>0</v>
      </c>
    </row>
    <row r="538" spans="6:6" ht="12.2" customHeight="1" x14ac:dyDescent="0.2">
      <c r="F538" s="15">
        <f t="shared" si="8"/>
        <v>0</v>
      </c>
    </row>
    <row r="539" spans="6:6" ht="12.2" customHeight="1" x14ac:dyDescent="0.2">
      <c r="F539" s="15">
        <f t="shared" si="8"/>
        <v>0</v>
      </c>
    </row>
    <row r="540" spans="6:6" ht="12.2" customHeight="1" x14ac:dyDescent="0.2">
      <c r="F540" s="15">
        <f t="shared" si="8"/>
        <v>0</v>
      </c>
    </row>
    <row r="541" spans="6:6" ht="12.2" customHeight="1" x14ac:dyDescent="0.2">
      <c r="F541" s="15">
        <f t="shared" si="8"/>
        <v>0</v>
      </c>
    </row>
    <row r="542" spans="6:6" ht="12.2" customHeight="1" x14ac:dyDescent="0.2">
      <c r="F542" s="15">
        <f t="shared" si="8"/>
        <v>0</v>
      </c>
    </row>
    <row r="543" spans="6:6" ht="12.2" customHeight="1" x14ac:dyDescent="0.2">
      <c r="F543" s="15">
        <f t="shared" si="8"/>
        <v>0</v>
      </c>
    </row>
    <row r="544" spans="6:6" ht="12.2" customHeight="1" x14ac:dyDescent="0.2">
      <c r="F544" s="15">
        <f t="shared" si="8"/>
        <v>0</v>
      </c>
    </row>
    <row r="545" spans="6:6" ht="12.2" customHeight="1" x14ac:dyDescent="0.2">
      <c r="F545" s="15">
        <f t="shared" si="8"/>
        <v>0</v>
      </c>
    </row>
    <row r="546" spans="6:6" ht="12.2" customHeight="1" x14ac:dyDescent="0.2">
      <c r="F546" s="15">
        <f t="shared" si="8"/>
        <v>0</v>
      </c>
    </row>
    <row r="547" spans="6:6" ht="12.2" customHeight="1" x14ac:dyDescent="0.2">
      <c r="F547" s="15">
        <f t="shared" si="8"/>
        <v>0</v>
      </c>
    </row>
    <row r="548" spans="6:6" ht="12.2" customHeight="1" x14ac:dyDescent="0.2">
      <c r="F548" s="15">
        <f t="shared" si="8"/>
        <v>0</v>
      </c>
    </row>
    <row r="549" spans="6:6" ht="12.2" customHeight="1" x14ac:dyDescent="0.2">
      <c r="F549" s="15">
        <f t="shared" si="8"/>
        <v>0</v>
      </c>
    </row>
    <row r="550" spans="6:6" ht="12.2" customHeight="1" x14ac:dyDescent="0.2">
      <c r="F550" s="15">
        <f t="shared" si="8"/>
        <v>0</v>
      </c>
    </row>
    <row r="551" spans="6:6" ht="12.2" customHeight="1" x14ac:dyDescent="0.2">
      <c r="F551" s="15">
        <f t="shared" si="8"/>
        <v>0</v>
      </c>
    </row>
    <row r="552" spans="6:6" ht="12.2" customHeight="1" x14ac:dyDescent="0.2">
      <c r="F552" s="15">
        <f t="shared" si="8"/>
        <v>0</v>
      </c>
    </row>
    <row r="553" spans="6:6" ht="12.2" customHeight="1" x14ac:dyDescent="0.2">
      <c r="F553" s="15">
        <f t="shared" si="8"/>
        <v>0</v>
      </c>
    </row>
    <row r="554" spans="6:6" ht="12.2" customHeight="1" x14ac:dyDescent="0.2">
      <c r="F554" s="15">
        <f t="shared" si="8"/>
        <v>0</v>
      </c>
    </row>
    <row r="555" spans="6:6" ht="12.2" customHeight="1" x14ac:dyDescent="0.2">
      <c r="F555" s="15">
        <f t="shared" si="8"/>
        <v>0</v>
      </c>
    </row>
    <row r="556" spans="6:6" ht="12.2" customHeight="1" x14ac:dyDescent="0.2">
      <c r="F556" s="15">
        <f t="shared" si="8"/>
        <v>0</v>
      </c>
    </row>
    <row r="557" spans="6:6" ht="12.2" customHeight="1" x14ac:dyDescent="0.2">
      <c r="F557" s="15">
        <f t="shared" si="8"/>
        <v>0</v>
      </c>
    </row>
    <row r="558" spans="6:6" ht="12.2" customHeight="1" x14ac:dyDescent="0.2">
      <c r="F558" s="15">
        <f t="shared" si="8"/>
        <v>0</v>
      </c>
    </row>
    <row r="559" spans="6:6" ht="12.2" customHeight="1" x14ac:dyDescent="0.2">
      <c r="F559" s="15">
        <f t="shared" si="8"/>
        <v>0</v>
      </c>
    </row>
    <row r="560" spans="6:6" ht="12.2" customHeight="1" x14ac:dyDescent="0.2">
      <c r="F560" s="15">
        <f t="shared" si="8"/>
        <v>0</v>
      </c>
    </row>
    <row r="561" spans="6:6" ht="12.2" customHeight="1" x14ac:dyDescent="0.2">
      <c r="F561" s="15">
        <f t="shared" si="8"/>
        <v>0</v>
      </c>
    </row>
    <row r="562" spans="6:6" ht="12.2" customHeight="1" x14ac:dyDescent="0.2">
      <c r="F562" s="15">
        <f t="shared" si="8"/>
        <v>0</v>
      </c>
    </row>
    <row r="563" spans="6:6" ht="12.2" customHeight="1" x14ac:dyDescent="0.2">
      <c r="F563" s="15">
        <f t="shared" si="8"/>
        <v>0</v>
      </c>
    </row>
    <row r="564" spans="6:6" ht="12.2" customHeight="1" x14ac:dyDescent="0.2">
      <c r="F564" s="15">
        <f t="shared" si="8"/>
        <v>0</v>
      </c>
    </row>
    <row r="565" spans="6:6" ht="12.2" customHeight="1" x14ac:dyDescent="0.2">
      <c r="F565" s="15">
        <f t="shared" si="8"/>
        <v>0</v>
      </c>
    </row>
    <row r="566" spans="6:6" ht="12.2" customHeight="1" x14ac:dyDescent="0.2">
      <c r="F566" s="15">
        <f t="shared" si="8"/>
        <v>0</v>
      </c>
    </row>
    <row r="567" spans="6:6" ht="12.2" customHeight="1" x14ac:dyDescent="0.2">
      <c r="F567" s="15">
        <f t="shared" si="8"/>
        <v>0</v>
      </c>
    </row>
    <row r="568" spans="6:6" ht="12.2" customHeight="1" x14ac:dyDescent="0.2">
      <c r="F568" s="15">
        <f t="shared" si="8"/>
        <v>0</v>
      </c>
    </row>
    <row r="569" spans="6:6" ht="12.2" customHeight="1" x14ac:dyDescent="0.2">
      <c r="F569" s="15">
        <f t="shared" si="8"/>
        <v>0</v>
      </c>
    </row>
    <row r="570" spans="6:6" ht="12.2" customHeight="1" x14ac:dyDescent="0.2">
      <c r="F570" s="15">
        <f t="shared" si="8"/>
        <v>0</v>
      </c>
    </row>
    <row r="571" spans="6:6" ht="12.2" customHeight="1" x14ac:dyDescent="0.2">
      <c r="F571" s="15">
        <f t="shared" si="8"/>
        <v>0</v>
      </c>
    </row>
    <row r="572" spans="6:6" ht="12.2" customHeight="1" x14ac:dyDescent="0.2">
      <c r="F572" s="15">
        <f t="shared" si="8"/>
        <v>0</v>
      </c>
    </row>
    <row r="573" spans="6:6" ht="12.2" customHeight="1" x14ac:dyDescent="0.2">
      <c r="F573" s="15">
        <f t="shared" si="8"/>
        <v>0</v>
      </c>
    </row>
    <row r="574" spans="6:6" ht="12.2" customHeight="1" x14ac:dyDescent="0.2">
      <c r="F574" s="15">
        <f t="shared" si="8"/>
        <v>0</v>
      </c>
    </row>
    <row r="575" spans="6:6" ht="12.2" customHeight="1" x14ac:dyDescent="0.2">
      <c r="F575" s="15">
        <f t="shared" si="8"/>
        <v>0</v>
      </c>
    </row>
    <row r="576" spans="6:6" ht="12.2" customHeight="1" x14ac:dyDescent="0.2">
      <c r="F576" s="15">
        <f t="shared" si="8"/>
        <v>0</v>
      </c>
    </row>
    <row r="577" spans="6:6" ht="12.2" customHeight="1" x14ac:dyDescent="0.2">
      <c r="F577" s="15">
        <f t="shared" si="8"/>
        <v>0</v>
      </c>
    </row>
    <row r="578" spans="6:6" ht="12.2" customHeight="1" x14ac:dyDescent="0.2">
      <c r="F578" s="15">
        <f t="shared" si="8"/>
        <v>0</v>
      </c>
    </row>
    <row r="579" spans="6:6" ht="12.2" customHeight="1" x14ac:dyDescent="0.2">
      <c r="F579" s="15">
        <f t="shared" ref="F579:F642" si="9">F578+D579-E579</f>
        <v>0</v>
      </c>
    </row>
    <row r="580" spans="6:6" ht="12.2" customHeight="1" x14ac:dyDescent="0.2">
      <c r="F580" s="15">
        <f t="shared" si="9"/>
        <v>0</v>
      </c>
    </row>
    <row r="581" spans="6:6" ht="12.2" customHeight="1" x14ac:dyDescent="0.2">
      <c r="F581" s="15">
        <f t="shared" si="9"/>
        <v>0</v>
      </c>
    </row>
    <row r="582" spans="6:6" ht="12.2" customHeight="1" x14ac:dyDescent="0.2">
      <c r="F582" s="15">
        <f t="shared" si="9"/>
        <v>0</v>
      </c>
    </row>
    <row r="583" spans="6:6" ht="12.2" customHeight="1" x14ac:dyDescent="0.2">
      <c r="F583" s="15">
        <f t="shared" si="9"/>
        <v>0</v>
      </c>
    </row>
    <row r="584" spans="6:6" ht="12.2" customHeight="1" x14ac:dyDescent="0.2">
      <c r="F584" s="15">
        <f t="shared" si="9"/>
        <v>0</v>
      </c>
    </row>
    <row r="585" spans="6:6" ht="12.2" customHeight="1" x14ac:dyDescent="0.2">
      <c r="F585" s="15">
        <f t="shared" si="9"/>
        <v>0</v>
      </c>
    </row>
    <row r="586" spans="6:6" ht="12.2" customHeight="1" x14ac:dyDescent="0.2">
      <c r="F586" s="15">
        <f t="shared" si="9"/>
        <v>0</v>
      </c>
    </row>
    <row r="587" spans="6:6" ht="12.2" customHeight="1" x14ac:dyDescent="0.2">
      <c r="F587" s="15">
        <f t="shared" si="9"/>
        <v>0</v>
      </c>
    </row>
    <row r="588" spans="6:6" ht="12.2" customHeight="1" x14ac:dyDescent="0.2">
      <c r="F588" s="15">
        <f t="shared" si="9"/>
        <v>0</v>
      </c>
    </row>
    <row r="589" spans="6:6" ht="12.2" customHeight="1" x14ac:dyDescent="0.2">
      <c r="F589" s="15">
        <f t="shared" si="9"/>
        <v>0</v>
      </c>
    </row>
    <row r="590" spans="6:6" ht="12.2" customHeight="1" x14ac:dyDescent="0.2">
      <c r="F590" s="15">
        <f t="shared" si="9"/>
        <v>0</v>
      </c>
    </row>
    <row r="591" spans="6:6" ht="12.2" customHeight="1" x14ac:dyDescent="0.2">
      <c r="F591" s="15">
        <f t="shared" si="9"/>
        <v>0</v>
      </c>
    </row>
    <row r="592" spans="6:6" ht="12.2" customHeight="1" x14ac:dyDescent="0.2">
      <c r="F592" s="15">
        <f t="shared" si="9"/>
        <v>0</v>
      </c>
    </row>
    <row r="593" spans="6:6" ht="12.2" customHeight="1" x14ac:dyDescent="0.2">
      <c r="F593" s="15">
        <f t="shared" si="9"/>
        <v>0</v>
      </c>
    </row>
    <row r="594" spans="6:6" ht="12.2" customHeight="1" x14ac:dyDescent="0.2">
      <c r="F594" s="15">
        <f t="shared" si="9"/>
        <v>0</v>
      </c>
    </row>
    <row r="595" spans="6:6" ht="12.2" customHeight="1" x14ac:dyDescent="0.2">
      <c r="F595" s="15">
        <f t="shared" si="9"/>
        <v>0</v>
      </c>
    </row>
    <row r="596" spans="6:6" ht="12.2" customHeight="1" x14ac:dyDescent="0.2">
      <c r="F596" s="15">
        <f t="shared" si="9"/>
        <v>0</v>
      </c>
    </row>
    <row r="597" spans="6:6" ht="12.2" customHeight="1" x14ac:dyDescent="0.2">
      <c r="F597" s="15">
        <f t="shared" si="9"/>
        <v>0</v>
      </c>
    </row>
    <row r="598" spans="6:6" ht="12.2" customHeight="1" x14ac:dyDescent="0.2">
      <c r="F598" s="15">
        <f t="shared" si="9"/>
        <v>0</v>
      </c>
    </row>
    <row r="599" spans="6:6" ht="12.2" customHeight="1" x14ac:dyDescent="0.2">
      <c r="F599" s="15">
        <f t="shared" si="9"/>
        <v>0</v>
      </c>
    </row>
    <row r="600" spans="6:6" ht="12.2" customHeight="1" x14ac:dyDescent="0.2">
      <c r="F600" s="15">
        <f t="shared" si="9"/>
        <v>0</v>
      </c>
    </row>
    <row r="601" spans="6:6" ht="12.2" customHeight="1" x14ac:dyDescent="0.2">
      <c r="F601" s="15">
        <f t="shared" si="9"/>
        <v>0</v>
      </c>
    </row>
    <row r="602" spans="6:6" ht="12.2" customHeight="1" x14ac:dyDescent="0.2">
      <c r="F602" s="15">
        <f t="shared" si="9"/>
        <v>0</v>
      </c>
    </row>
    <row r="603" spans="6:6" ht="12.2" customHeight="1" x14ac:dyDescent="0.2">
      <c r="F603" s="15">
        <f t="shared" si="9"/>
        <v>0</v>
      </c>
    </row>
    <row r="604" spans="6:6" ht="12.2" customHeight="1" x14ac:dyDescent="0.2">
      <c r="F604" s="15">
        <f t="shared" si="9"/>
        <v>0</v>
      </c>
    </row>
    <row r="605" spans="6:6" ht="12.2" customHeight="1" x14ac:dyDescent="0.2">
      <c r="F605" s="15">
        <f t="shared" si="9"/>
        <v>0</v>
      </c>
    </row>
    <row r="606" spans="6:6" ht="12.2" customHeight="1" x14ac:dyDescent="0.2">
      <c r="F606" s="15">
        <f t="shared" si="9"/>
        <v>0</v>
      </c>
    </row>
    <row r="607" spans="6:6" ht="12.2" customHeight="1" x14ac:dyDescent="0.2">
      <c r="F607" s="15">
        <f t="shared" si="9"/>
        <v>0</v>
      </c>
    </row>
    <row r="608" spans="6:6" ht="12.2" customHeight="1" x14ac:dyDescent="0.2">
      <c r="F608" s="15">
        <f t="shared" si="9"/>
        <v>0</v>
      </c>
    </row>
    <row r="609" spans="6:6" ht="12.2" customHeight="1" x14ac:dyDescent="0.2">
      <c r="F609" s="15">
        <f t="shared" si="9"/>
        <v>0</v>
      </c>
    </row>
    <row r="610" spans="6:6" ht="12.2" customHeight="1" x14ac:dyDescent="0.2">
      <c r="F610" s="15">
        <f t="shared" si="9"/>
        <v>0</v>
      </c>
    </row>
    <row r="611" spans="6:6" ht="12.2" customHeight="1" x14ac:dyDescent="0.2">
      <c r="F611" s="15">
        <f t="shared" si="9"/>
        <v>0</v>
      </c>
    </row>
    <row r="612" spans="6:6" ht="12.2" customHeight="1" x14ac:dyDescent="0.2">
      <c r="F612" s="15">
        <f t="shared" si="9"/>
        <v>0</v>
      </c>
    </row>
    <row r="613" spans="6:6" ht="12.2" customHeight="1" x14ac:dyDescent="0.2">
      <c r="F613" s="15">
        <f t="shared" si="9"/>
        <v>0</v>
      </c>
    </row>
    <row r="614" spans="6:6" ht="12.2" customHeight="1" x14ac:dyDescent="0.2">
      <c r="F614" s="15">
        <f t="shared" si="9"/>
        <v>0</v>
      </c>
    </row>
    <row r="615" spans="6:6" ht="12.2" customHeight="1" x14ac:dyDescent="0.2">
      <c r="F615" s="15">
        <f t="shared" si="9"/>
        <v>0</v>
      </c>
    </row>
    <row r="616" spans="6:6" ht="12.2" customHeight="1" x14ac:dyDescent="0.2">
      <c r="F616" s="15">
        <f t="shared" si="9"/>
        <v>0</v>
      </c>
    </row>
    <row r="617" spans="6:6" ht="12.2" customHeight="1" x14ac:dyDescent="0.2">
      <c r="F617" s="15">
        <f t="shared" si="9"/>
        <v>0</v>
      </c>
    </row>
    <row r="618" spans="6:6" ht="12.2" customHeight="1" x14ac:dyDescent="0.2">
      <c r="F618" s="15">
        <f t="shared" si="9"/>
        <v>0</v>
      </c>
    </row>
    <row r="619" spans="6:6" ht="12.2" customHeight="1" x14ac:dyDescent="0.2">
      <c r="F619" s="15">
        <f t="shared" si="9"/>
        <v>0</v>
      </c>
    </row>
    <row r="620" spans="6:6" ht="12.2" customHeight="1" x14ac:dyDescent="0.2">
      <c r="F620" s="15">
        <f t="shared" si="9"/>
        <v>0</v>
      </c>
    </row>
    <row r="621" spans="6:6" ht="12.2" customHeight="1" x14ac:dyDescent="0.2">
      <c r="F621" s="15">
        <f t="shared" si="9"/>
        <v>0</v>
      </c>
    </row>
    <row r="622" spans="6:6" ht="12.2" customHeight="1" x14ac:dyDescent="0.2">
      <c r="F622" s="15">
        <f t="shared" si="9"/>
        <v>0</v>
      </c>
    </row>
    <row r="623" spans="6:6" ht="12.2" customHeight="1" x14ac:dyDescent="0.2">
      <c r="F623" s="15">
        <f t="shared" si="9"/>
        <v>0</v>
      </c>
    </row>
    <row r="624" spans="6:6" ht="12.2" customHeight="1" x14ac:dyDescent="0.2">
      <c r="F624" s="15">
        <f t="shared" si="9"/>
        <v>0</v>
      </c>
    </row>
    <row r="625" spans="6:6" ht="12.2" customHeight="1" x14ac:dyDescent="0.2">
      <c r="F625" s="15">
        <f t="shared" si="9"/>
        <v>0</v>
      </c>
    </row>
    <row r="626" spans="6:6" ht="12.2" customHeight="1" x14ac:dyDescent="0.2">
      <c r="F626" s="15">
        <f t="shared" si="9"/>
        <v>0</v>
      </c>
    </row>
    <row r="627" spans="6:6" ht="12.2" customHeight="1" x14ac:dyDescent="0.2">
      <c r="F627" s="15">
        <f t="shared" si="9"/>
        <v>0</v>
      </c>
    </row>
    <row r="628" spans="6:6" ht="12.2" customHeight="1" x14ac:dyDescent="0.2">
      <c r="F628" s="15">
        <f t="shared" si="9"/>
        <v>0</v>
      </c>
    </row>
    <row r="629" spans="6:6" ht="12.2" customHeight="1" x14ac:dyDescent="0.2">
      <c r="F629" s="15">
        <f t="shared" si="9"/>
        <v>0</v>
      </c>
    </row>
    <row r="630" spans="6:6" ht="12.2" customHeight="1" x14ac:dyDescent="0.2">
      <c r="F630" s="15">
        <f t="shared" si="9"/>
        <v>0</v>
      </c>
    </row>
    <row r="631" spans="6:6" ht="12.2" customHeight="1" x14ac:dyDescent="0.2">
      <c r="F631" s="15">
        <f t="shared" si="9"/>
        <v>0</v>
      </c>
    </row>
    <row r="632" spans="6:6" ht="12.2" customHeight="1" x14ac:dyDescent="0.2">
      <c r="F632" s="15">
        <f t="shared" si="9"/>
        <v>0</v>
      </c>
    </row>
    <row r="633" spans="6:6" ht="12.2" customHeight="1" x14ac:dyDescent="0.2">
      <c r="F633" s="15">
        <f t="shared" si="9"/>
        <v>0</v>
      </c>
    </row>
    <row r="634" spans="6:6" ht="12.2" customHeight="1" x14ac:dyDescent="0.2">
      <c r="F634" s="15">
        <f t="shared" si="9"/>
        <v>0</v>
      </c>
    </row>
    <row r="635" spans="6:6" ht="12.2" customHeight="1" x14ac:dyDescent="0.2">
      <c r="F635" s="15">
        <f t="shared" si="9"/>
        <v>0</v>
      </c>
    </row>
    <row r="636" spans="6:6" ht="12.2" customHeight="1" x14ac:dyDescent="0.2">
      <c r="F636" s="15">
        <f t="shared" si="9"/>
        <v>0</v>
      </c>
    </row>
    <row r="637" spans="6:6" ht="12.2" customHeight="1" x14ac:dyDescent="0.2">
      <c r="F637" s="15">
        <f t="shared" si="9"/>
        <v>0</v>
      </c>
    </row>
    <row r="638" spans="6:6" ht="12.2" customHeight="1" x14ac:dyDescent="0.2">
      <c r="F638" s="15">
        <f t="shared" si="9"/>
        <v>0</v>
      </c>
    </row>
    <row r="639" spans="6:6" ht="12.2" customHeight="1" x14ac:dyDescent="0.2">
      <c r="F639" s="15">
        <f t="shared" si="9"/>
        <v>0</v>
      </c>
    </row>
    <row r="640" spans="6:6" ht="12.2" customHeight="1" x14ac:dyDescent="0.2">
      <c r="F640" s="15">
        <f t="shared" si="9"/>
        <v>0</v>
      </c>
    </row>
    <row r="641" spans="6:6" ht="12.2" customHeight="1" x14ac:dyDescent="0.2">
      <c r="F641" s="15">
        <f t="shared" si="9"/>
        <v>0</v>
      </c>
    </row>
    <row r="642" spans="6:6" ht="12.2" customHeight="1" x14ac:dyDescent="0.2">
      <c r="F642" s="15">
        <f t="shared" si="9"/>
        <v>0</v>
      </c>
    </row>
    <row r="643" spans="6:6" ht="12.2" customHeight="1" x14ac:dyDescent="0.2">
      <c r="F643" s="15">
        <f t="shared" ref="F643:F706" si="10">F642+D643-E643</f>
        <v>0</v>
      </c>
    </row>
    <row r="644" spans="6:6" ht="12.2" customHeight="1" x14ac:dyDescent="0.2">
      <c r="F644" s="15">
        <f t="shared" si="10"/>
        <v>0</v>
      </c>
    </row>
    <row r="645" spans="6:6" ht="12.2" customHeight="1" x14ac:dyDescent="0.2">
      <c r="F645" s="15">
        <f t="shared" si="10"/>
        <v>0</v>
      </c>
    </row>
    <row r="646" spans="6:6" ht="12.2" customHeight="1" x14ac:dyDescent="0.2">
      <c r="F646" s="15">
        <f t="shared" si="10"/>
        <v>0</v>
      </c>
    </row>
    <row r="647" spans="6:6" ht="12.2" customHeight="1" x14ac:dyDescent="0.2">
      <c r="F647" s="15">
        <f t="shared" si="10"/>
        <v>0</v>
      </c>
    </row>
    <row r="648" spans="6:6" ht="12.2" customHeight="1" x14ac:dyDescent="0.2">
      <c r="F648" s="15">
        <f t="shared" si="10"/>
        <v>0</v>
      </c>
    </row>
    <row r="649" spans="6:6" ht="12.2" customHeight="1" x14ac:dyDescent="0.2">
      <c r="F649" s="15">
        <f t="shared" si="10"/>
        <v>0</v>
      </c>
    </row>
    <row r="650" spans="6:6" ht="12.2" customHeight="1" x14ac:dyDescent="0.2">
      <c r="F650" s="15">
        <f t="shared" si="10"/>
        <v>0</v>
      </c>
    </row>
    <row r="651" spans="6:6" ht="12.2" customHeight="1" x14ac:dyDescent="0.2">
      <c r="F651" s="15">
        <f t="shared" si="10"/>
        <v>0</v>
      </c>
    </row>
    <row r="652" spans="6:6" ht="12.2" customHeight="1" x14ac:dyDescent="0.2">
      <c r="F652" s="15">
        <f t="shared" si="10"/>
        <v>0</v>
      </c>
    </row>
    <row r="653" spans="6:6" ht="12.2" customHeight="1" x14ac:dyDescent="0.2">
      <c r="F653" s="15">
        <f t="shared" si="10"/>
        <v>0</v>
      </c>
    </row>
    <row r="654" spans="6:6" ht="12.2" customHeight="1" x14ac:dyDescent="0.2">
      <c r="F654" s="15">
        <f t="shared" si="10"/>
        <v>0</v>
      </c>
    </row>
    <row r="655" spans="6:6" ht="12.2" customHeight="1" x14ac:dyDescent="0.2">
      <c r="F655" s="15">
        <f t="shared" si="10"/>
        <v>0</v>
      </c>
    </row>
    <row r="656" spans="6:6" ht="12.2" customHeight="1" x14ac:dyDescent="0.2">
      <c r="F656" s="15">
        <f t="shared" si="10"/>
        <v>0</v>
      </c>
    </row>
    <row r="657" spans="6:6" ht="12.2" customHeight="1" x14ac:dyDescent="0.2">
      <c r="F657" s="15">
        <f t="shared" si="10"/>
        <v>0</v>
      </c>
    </row>
    <row r="658" spans="6:6" ht="12.2" customHeight="1" x14ac:dyDescent="0.2">
      <c r="F658" s="15">
        <f t="shared" si="10"/>
        <v>0</v>
      </c>
    </row>
    <row r="659" spans="6:6" ht="12.2" customHeight="1" x14ac:dyDescent="0.2">
      <c r="F659" s="15">
        <f t="shared" si="10"/>
        <v>0</v>
      </c>
    </row>
    <row r="660" spans="6:6" ht="12.2" customHeight="1" x14ac:dyDescent="0.2">
      <c r="F660" s="15">
        <f t="shared" si="10"/>
        <v>0</v>
      </c>
    </row>
    <row r="661" spans="6:6" ht="12.2" customHeight="1" x14ac:dyDescent="0.2">
      <c r="F661" s="15">
        <f t="shared" si="10"/>
        <v>0</v>
      </c>
    </row>
    <row r="662" spans="6:6" ht="12.2" customHeight="1" x14ac:dyDescent="0.2">
      <c r="F662" s="15">
        <f t="shared" si="10"/>
        <v>0</v>
      </c>
    </row>
    <row r="663" spans="6:6" ht="12.2" customHeight="1" x14ac:dyDescent="0.2">
      <c r="F663" s="15">
        <f t="shared" si="10"/>
        <v>0</v>
      </c>
    </row>
    <row r="664" spans="6:6" ht="12.2" customHeight="1" x14ac:dyDescent="0.2">
      <c r="F664" s="15">
        <f t="shared" si="10"/>
        <v>0</v>
      </c>
    </row>
    <row r="665" spans="6:6" ht="12.2" customHeight="1" x14ac:dyDescent="0.2">
      <c r="F665" s="15">
        <f t="shared" si="10"/>
        <v>0</v>
      </c>
    </row>
    <row r="666" spans="6:6" ht="12.2" customHeight="1" x14ac:dyDescent="0.2">
      <c r="F666" s="15">
        <f t="shared" si="10"/>
        <v>0</v>
      </c>
    </row>
    <row r="667" spans="6:6" ht="12.2" customHeight="1" x14ac:dyDescent="0.2">
      <c r="F667" s="15">
        <f t="shared" si="10"/>
        <v>0</v>
      </c>
    </row>
    <row r="668" spans="6:6" ht="12.2" customHeight="1" x14ac:dyDescent="0.2">
      <c r="F668" s="15">
        <f t="shared" si="10"/>
        <v>0</v>
      </c>
    </row>
    <row r="669" spans="6:6" ht="12.2" customHeight="1" x14ac:dyDescent="0.2">
      <c r="F669" s="15">
        <f t="shared" si="10"/>
        <v>0</v>
      </c>
    </row>
    <row r="670" spans="6:6" ht="12.2" customHeight="1" x14ac:dyDescent="0.2">
      <c r="F670" s="15">
        <f t="shared" si="10"/>
        <v>0</v>
      </c>
    </row>
    <row r="671" spans="6:6" ht="12.2" customHeight="1" x14ac:dyDescent="0.2">
      <c r="F671" s="15">
        <f t="shared" si="10"/>
        <v>0</v>
      </c>
    </row>
    <row r="672" spans="6:6" ht="12.2" customHeight="1" x14ac:dyDescent="0.2">
      <c r="F672" s="15">
        <f t="shared" si="10"/>
        <v>0</v>
      </c>
    </row>
    <row r="673" spans="6:6" ht="12.2" customHeight="1" x14ac:dyDescent="0.2">
      <c r="F673" s="15">
        <f t="shared" si="10"/>
        <v>0</v>
      </c>
    </row>
    <row r="674" spans="6:6" ht="12.2" customHeight="1" x14ac:dyDescent="0.2">
      <c r="F674" s="15">
        <f t="shared" si="10"/>
        <v>0</v>
      </c>
    </row>
    <row r="675" spans="6:6" ht="12.2" customHeight="1" x14ac:dyDescent="0.2">
      <c r="F675" s="15">
        <f t="shared" si="10"/>
        <v>0</v>
      </c>
    </row>
    <row r="676" spans="6:6" ht="12.2" customHeight="1" x14ac:dyDescent="0.2">
      <c r="F676" s="15">
        <f t="shared" si="10"/>
        <v>0</v>
      </c>
    </row>
    <row r="677" spans="6:6" ht="12.2" customHeight="1" x14ac:dyDescent="0.2">
      <c r="F677" s="15">
        <f t="shared" si="10"/>
        <v>0</v>
      </c>
    </row>
    <row r="678" spans="6:6" ht="12.2" customHeight="1" x14ac:dyDescent="0.2">
      <c r="F678" s="15">
        <f t="shared" si="10"/>
        <v>0</v>
      </c>
    </row>
    <row r="679" spans="6:6" ht="12.2" customHeight="1" x14ac:dyDescent="0.2">
      <c r="F679" s="15">
        <f t="shared" si="10"/>
        <v>0</v>
      </c>
    </row>
    <row r="680" spans="6:6" ht="12.2" customHeight="1" x14ac:dyDescent="0.2">
      <c r="F680" s="15">
        <f t="shared" si="10"/>
        <v>0</v>
      </c>
    </row>
    <row r="681" spans="6:6" ht="12.2" customHeight="1" x14ac:dyDescent="0.2">
      <c r="F681" s="15">
        <f t="shared" si="10"/>
        <v>0</v>
      </c>
    </row>
    <row r="682" spans="6:6" ht="12.2" customHeight="1" x14ac:dyDescent="0.2">
      <c r="F682" s="15">
        <f t="shared" si="10"/>
        <v>0</v>
      </c>
    </row>
    <row r="683" spans="6:6" ht="12.2" customHeight="1" x14ac:dyDescent="0.2">
      <c r="F683" s="15">
        <f t="shared" si="10"/>
        <v>0</v>
      </c>
    </row>
    <row r="684" spans="6:6" ht="12.2" customHeight="1" x14ac:dyDescent="0.2">
      <c r="F684" s="15">
        <f t="shared" si="10"/>
        <v>0</v>
      </c>
    </row>
    <row r="685" spans="6:6" ht="12.2" customHeight="1" x14ac:dyDescent="0.2">
      <c r="F685" s="15">
        <f t="shared" si="10"/>
        <v>0</v>
      </c>
    </row>
    <row r="686" spans="6:6" ht="12.2" customHeight="1" x14ac:dyDescent="0.2">
      <c r="F686" s="15">
        <f t="shared" si="10"/>
        <v>0</v>
      </c>
    </row>
    <row r="687" spans="6:6" ht="12.2" customHeight="1" x14ac:dyDescent="0.2">
      <c r="F687" s="15">
        <f t="shared" si="10"/>
        <v>0</v>
      </c>
    </row>
    <row r="688" spans="6:6" ht="12.2" customHeight="1" x14ac:dyDescent="0.2">
      <c r="F688" s="15">
        <f t="shared" si="10"/>
        <v>0</v>
      </c>
    </row>
    <row r="689" spans="6:6" ht="12.2" customHeight="1" x14ac:dyDescent="0.2">
      <c r="F689" s="15">
        <f t="shared" si="10"/>
        <v>0</v>
      </c>
    </row>
    <row r="690" spans="6:6" ht="12.2" customHeight="1" x14ac:dyDescent="0.2">
      <c r="F690" s="15">
        <f t="shared" si="10"/>
        <v>0</v>
      </c>
    </row>
    <row r="691" spans="6:6" ht="12.2" customHeight="1" x14ac:dyDescent="0.2">
      <c r="F691" s="15">
        <f t="shared" si="10"/>
        <v>0</v>
      </c>
    </row>
    <row r="692" spans="6:6" ht="12.2" customHeight="1" x14ac:dyDescent="0.2">
      <c r="F692" s="15">
        <f t="shared" si="10"/>
        <v>0</v>
      </c>
    </row>
    <row r="693" spans="6:6" ht="12.2" customHeight="1" x14ac:dyDescent="0.2">
      <c r="F693" s="15">
        <f t="shared" si="10"/>
        <v>0</v>
      </c>
    </row>
    <row r="694" spans="6:6" ht="12.2" customHeight="1" x14ac:dyDescent="0.2">
      <c r="F694" s="15">
        <f t="shared" si="10"/>
        <v>0</v>
      </c>
    </row>
    <row r="695" spans="6:6" ht="12.2" customHeight="1" x14ac:dyDescent="0.2">
      <c r="F695" s="15">
        <f t="shared" si="10"/>
        <v>0</v>
      </c>
    </row>
    <row r="696" spans="6:6" ht="12.2" customHeight="1" x14ac:dyDescent="0.2">
      <c r="F696" s="15">
        <f t="shared" si="10"/>
        <v>0</v>
      </c>
    </row>
    <row r="697" spans="6:6" ht="12.2" customHeight="1" x14ac:dyDescent="0.2">
      <c r="F697" s="15">
        <f t="shared" si="10"/>
        <v>0</v>
      </c>
    </row>
    <row r="698" spans="6:6" ht="12.2" customHeight="1" x14ac:dyDescent="0.2">
      <c r="F698" s="15">
        <f t="shared" si="10"/>
        <v>0</v>
      </c>
    </row>
    <row r="699" spans="6:6" ht="12.2" customHeight="1" x14ac:dyDescent="0.2">
      <c r="F699" s="15">
        <f t="shared" si="10"/>
        <v>0</v>
      </c>
    </row>
    <row r="700" spans="6:6" ht="12.2" customHeight="1" x14ac:dyDescent="0.2">
      <c r="F700" s="15">
        <f t="shared" si="10"/>
        <v>0</v>
      </c>
    </row>
    <row r="701" spans="6:6" ht="12.2" customHeight="1" x14ac:dyDescent="0.2">
      <c r="F701" s="15">
        <f t="shared" si="10"/>
        <v>0</v>
      </c>
    </row>
    <row r="702" spans="6:6" ht="12.2" customHeight="1" x14ac:dyDescent="0.2">
      <c r="F702" s="15">
        <f t="shared" si="10"/>
        <v>0</v>
      </c>
    </row>
    <row r="703" spans="6:6" ht="12.2" customHeight="1" x14ac:dyDescent="0.2">
      <c r="F703" s="15">
        <f t="shared" si="10"/>
        <v>0</v>
      </c>
    </row>
    <row r="704" spans="6:6" ht="12.2" customHeight="1" x14ac:dyDescent="0.2">
      <c r="F704" s="15">
        <f t="shared" si="10"/>
        <v>0</v>
      </c>
    </row>
    <row r="705" spans="6:6" ht="12.2" customHeight="1" x14ac:dyDescent="0.2">
      <c r="F705" s="15">
        <f t="shared" si="10"/>
        <v>0</v>
      </c>
    </row>
    <row r="706" spans="6:6" ht="12.2" customHeight="1" x14ac:dyDescent="0.2">
      <c r="F706" s="15">
        <f t="shared" si="10"/>
        <v>0</v>
      </c>
    </row>
    <row r="707" spans="6:6" ht="12.2" customHeight="1" x14ac:dyDescent="0.2">
      <c r="F707" s="15">
        <f t="shared" ref="F707:F770" si="11">F706+D707-E707</f>
        <v>0</v>
      </c>
    </row>
    <row r="708" spans="6:6" ht="12.2" customHeight="1" x14ac:dyDescent="0.2">
      <c r="F708" s="15">
        <f t="shared" si="11"/>
        <v>0</v>
      </c>
    </row>
    <row r="709" spans="6:6" ht="12.2" customHeight="1" x14ac:dyDescent="0.2">
      <c r="F709" s="15">
        <f t="shared" si="11"/>
        <v>0</v>
      </c>
    </row>
    <row r="710" spans="6:6" ht="12.2" customHeight="1" x14ac:dyDescent="0.2">
      <c r="F710" s="15">
        <f t="shared" si="11"/>
        <v>0</v>
      </c>
    </row>
    <row r="711" spans="6:6" ht="12.2" customHeight="1" x14ac:dyDescent="0.2">
      <c r="F711" s="15">
        <f t="shared" si="11"/>
        <v>0</v>
      </c>
    </row>
    <row r="712" spans="6:6" ht="12.2" customHeight="1" x14ac:dyDescent="0.2">
      <c r="F712" s="15">
        <f t="shared" si="11"/>
        <v>0</v>
      </c>
    </row>
    <row r="713" spans="6:6" ht="12.2" customHeight="1" x14ac:dyDescent="0.2">
      <c r="F713" s="15">
        <f t="shared" si="11"/>
        <v>0</v>
      </c>
    </row>
    <row r="714" spans="6:6" ht="12.2" customHeight="1" x14ac:dyDescent="0.2">
      <c r="F714" s="15">
        <f t="shared" si="11"/>
        <v>0</v>
      </c>
    </row>
    <row r="715" spans="6:6" ht="12.2" customHeight="1" x14ac:dyDescent="0.2">
      <c r="F715" s="15">
        <f t="shared" si="11"/>
        <v>0</v>
      </c>
    </row>
    <row r="716" spans="6:6" ht="12.2" customHeight="1" x14ac:dyDescent="0.2">
      <c r="F716" s="15">
        <f t="shared" si="11"/>
        <v>0</v>
      </c>
    </row>
    <row r="717" spans="6:6" ht="12.2" customHeight="1" x14ac:dyDescent="0.2">
      <c r="F717" s="15">
        <f t="shared" si="11"/>
        <v>0</v>
      </c>
    </row>
    <row r="718" spans="6:6" ht="12.2" customHeight="1" x14ac:dyDescent="0.2">
      <c r="F718" s="15">
        <f t="shared" si="11"/>
        <v>0</v>
      </c>
    </row>
    <row r="719" spans="6:6" ht="12.2" customHeight="1" x14ac:dyDescent="0.2">
      <c r="F719" s="15">
        <f t="shared" si="11"/>
        <v>0</v>
      </c>
    </row>
    <row r="720" spans="6:6" ht="12.2" customHeight="1" x14ac:dyDescent="0.2">
      <c r="F720" s="15">
        <f t="shared" si="11"/>
        <v>0</v>
      </c>
    </row>
    <row r="721" spans="6:6" ht="12.2" customHeight="1" x14ac:dyDescent="0.2">
      <c r="F721" s="15">
        <f t="shared" si="11"/>
        <v>0</v>
      </c>
    </row>
    <row r="722" spans="6:6" ht="12.2" customHeight="1" x14ac:dyDescent="0.2">
      <c r="F722" s="15">
        <f t="shared" si="11"/>
        <v>0</v>
      </c>
    </row>
    <row r="723" spans="6:6" ht="12.2" customHeight="1" x14ac:dyDescent="0.2">
      <c r="F723" s="15">
        <f t="shared" si="11"/>
        <v>0</v>
      </c>
    </row>
    <row r="724" spans="6:6" ht="12.2" customHeight="1" x14ac:dyDescent="0.2">
      <c r="F724" s="15">
        <f t="shared" si="11"/>
        <v>0</v>
      </c>
    </row>
    <row r="725" spans="6:6" ht="12.2" customHeight="1" x14ac:dyDescent="0.2">
      <c r="F725" s="15">
        <f t="shared" si="11"/>
        <v>0</v>
      </c>
    </row>
    <row r="726" spans="6:6" ht="12.2" customHeight="1" x14ac:dyDescent="0.2">
      <c r="F726" s="15">
        <f t="shared" si="11"/>
        <v>0</v>
      </c>
    </row>
    <row r="727" spans="6:6" ht="12.2" customHeight="1" x14ac:dyDescent="0.2">
      <c r="F727" s="15">
        <f t="shared" si="11"/>
        <v>0</v>
      </c>
    </row>
    <row r="728" spans="6:6" ht="12.2" customHeight="1" x14ac:dyDescent="0.2">
      <c r="F728" s="15">
        <f t="shared" si="11"/>
        <v>0</v>
      </c>
    </row>
    <row r="729" spans="6:6" ht="12.2" customHeight="1" x14ac:dyDescent="0.2">
      <c r="F729" s="15">
        <f t="shared" si="11"/>
        <v>0</v>
      </c>
    </row>
    <row r="730" spans="6:6" ht="12.2" customHeight="1" x14ac:dyDescent="0.2">
      <c r="F730" s="15">
        <f t="shared" si="11"/>
        <v>0</v>
      </c>
    </row>
    <row r="731" spans="6:6" ht="12.2" customHeight="1" x14ac:dyDescent="0.2">
      <c r="F731" s="15">
        <f t="shared" si="11"/>
        <v>0</v>
      </c>
    </row>
    <row r="732" spans="6:6" ht="12.2" customHeight="1" x14ac:dyDescent="0.2">
      <c r="F732" s="15">
        <f t="shared" si="11"/>
        <v>0</v>
      </c>
    </row>
    <row r="733" spans="6:6" ht="12.2" customHeight="1" x14ac:dyDescent="0.2">
      <c r="F733" s="15">
        <f t="shared" si="11"/>
        <v>0</v>
      </c>
    </row>
    <row r="734" spans="6:6" ht="12.2" customHeight="1" x14ac:dyDescent="0.2">
      <c r="F734" s="15">
        <f t="shared" si="11"/>
        <v>0</v>
      </c>
    </row>
    <row r="735" spans="6:6" ht="12.2" customHeight="1" x14ac:dyDescent="0.2">
      <c r="F735" s="15">
        <f t="shared" si="11"/>
        <v>0</v>
      </c>
    </row>
    <row r="736" spans="6:6" ht="12.2" customHeight="1" x14ac:dyDescent="0.2">
      <c r="F736" s="15">
        <f t="shared" si="11"/>
        <v>0</v>
      </c>
    </row>
    <row r="737" spans="6:6" ht="12.2" customHeight="1" x14ac:dyDescent="0.2">
      <c r="F737" s="15">
        <f t="shared" si="11"/>
        <v>0</v>
      </c>
    </row>
    <row r="738" spans="6:6" ht="12.2" customHeight="1" x14ac:dyDescent="0.2">
      <c r="F738" s="15">
        <f t="shared" si="11"/>
        <v>0</v>
      </c>
    </row>
    <row r="739" spans="6:6" ht="12.2" customHeight="1" x14ac:dyDescent="0.2">
      <c r="F739" s="15">
        <f t="shared" si="11"/>
        <v>0</v>
      </c>
    </row>
    <row r="740" spans="6:6" ht="12.2" customHeight="1" x14ac:dyDescent="0.2">
      <c r="F740" s="15">
        <f t="shared" si="11"/>
        <v>0</v>
      </c>
    </row>
    <row r="741" spans="6:6" ht="12.2" customHeight="1" x14ac:dyDescent="0.2">
      <c r="F741" s="15">
        <f t="shared" si="11"/>
        <v>0</v>
      </c>
    </row>
    <row r="742" spans="6:6" ht="12.2" customHeight="1" x14ac:dyDescent="0.2">
      <c r="F742" s="15">
        <f t="shared" si="11"/>
        <v>0</v>
      </c>
    </row>
    <row r="743" spans="6:6" ht="12.2" customHeight="1" x14ac:dyDescent="0.2">
      <c r="F743" s="15">
        <f t="shared" si="11"/>
        <v>0</v>
      </c>
    </row>
    <row r="744" spans="6:6" ht="12.2" customHeight="1" x14ac:dyDescent="0.2">
      <c r="F744" s="15">
        <f t="shared" si="11"/>
        <v>0</v>
      </c>
    </row>
    <row r="745" spans="6:6" ht="12.2" customHeight="1" x14ac:dyDescent="0.2">
      <c r="F745" s="15">
        <f t="shared" si="11"/>
        <v>0</v>
      </c>
    </row>
    <row r="746" spans="6:6" ht="12.2" customHeight="1" x14ac:dyDescent="0.2">
      <c r="F746" s="15">
        <f t="shared" si="11"/>
        <v>0</v>
      </c>
    </row>
    <row r="747" spans="6:6" ht="12.2" customHeight="1" x14ac:dyDescent="0.2">
      <c r="F747" s="15">
        <f t="shared" si="11"/>
        <v>0</v>
      </c>
    </row>
    <row r="748" spans="6:6" ht="12.2" customHeight="1" x14ac:dyDescent="0.2">
      <c r="F748" s="15">
        <f t="shared" si="11"/>
        <v>0</v>
      </c>
    </row>
    <row r="749" spans="6:6" ht="12.2" customHeight="1" x14ac:dyDescent="0.2">
      <c r="F749" s="15">
        <f t="shared" si="11"/>
        <v>0</v>
      </c>
    </row>
    <row r="750" spans="6:6" ht="12.2" customHeight="1" x14ac:dyDescent="0.2">
      <c r="F750" s="15">
        <f t="shared" si="11"/>
        <v>0</v>
      </c>
    </row>
    <row r="751" spans="6:6" ht="12.2" customHeight="1" x14ac:dyDescent="0.2">
      <c r="F751" s="15">
        <f t="shared" si="11"/>
        <v>0</v>
      </c>
    </row>
    <row r="752" spans="6:6" ht="12.2" customHeight="1" x14ac:dyDescent="0.2">
      <c r="F752" s="15">
        <f t="shared" si="11"/>
        <v>0</v>
      </c>
    </row>
    <row r="753" spans="6:6" ht="12.2" customHeight="1" x14ac:dyDescent="0.2">
      <c r="F753" s="15">
        <f t="shared" si="11"/>
        <v>0</v>
      </c>
    </row>
    <row r="754" spans="6:6" ht="12.2" customHeight="1" x14ac:dyDescent="0.2">
      <c r="F754" s="15">
        <f t="shared" si="11"/>
        <v>0</v>
      </c>
    </row>
    <row r="755" spans="6:6" ht="12.2" customHeight="1" x14ac:dyDescent="0.2">
      <c r="F755" s="15">
        <f t="shared" si="11"/>
        <v>0</v>
      </c>
    </row>
    <row r="756" spans="6:6" ht="12.2" customHeight="1" x14ac:dyDescent="0.2">
      <c r="F756" s="15">
        <f t="shared" si="11"/>
        <v>0</v>
      </c>
    </row>
    <row r="757" spans="6:6" ht="12.2" customHeight="1" x14ac:dyDescent="0.2">
      <c r="F757" s="15">
        <f t="shared" si="11"/>
        <v>0</v>
      </c>
    </row>
    <row r="758" spans="6:6" ht="12.2" customHeight="1" x14ac:dyDescent="0.2">
      <c r="F758" s="15">
        <f t="shared" si="11"/>
        <v>0</v>
      </c>
    </row>
    <row r="759" spans="6:6" ht="12.2" customHeight="1" x14ac:dyDescent="0.2">
      <c r="F759" s="15">
        <f t="shared" si="11"/>
        <v>0</v>
      </c>
    </row>
    <row r="760" spans="6:6" ht="12.2" customHeight="1" x14ac:dyDescent="0.2">
      <c r="F760" s="15">
        <f t="shared" si="11"/>
        <v>0</v>
      </c>
    </row>
    <row r="761" spans="6:6" ht="12.2" customHeight="1" x14ac:dyDescent="0.2">
      <c r="F761" s="15">
        <f t="shared" si="11"/>
        <v>0</v>
      </c>
    </row>
    <row r="762" spans="6:6" ht="12.2" customHeight="1" x14ac:dyDescent="0.2">
      <c r="F762" s="15">
        <f t="shared" si="11"/>
        <v>0</v>
      </c>
    </row>
    <row r="763" spans="6:6" ht="12.2" customHeight="1" x14ac:dyDescent="0.2">
      <c r="F763" s="15">
        <f t="shared" si="11"/>
        <v>0</v>
      </c>
    </row>
    <row r="764" spans="6:6" ht="12.2" customHeight="1" x14ac:dyDescent="0.2">
      <c r="F764" s="15">
        <f t="shared" si="11"/>
        <v>0</v>
      </c>
    </row>
    <row r="765" spans="6:6" ht="12.2" customHeight="1" x14ac:dyDescent="0.2">
      <c r="F765" s="15">
        <f t="shared" si="11"/>
        <v>0</v>
      </c>
    </row>
    <row r="766" spans="6:6" ht="12.2" customHeight="1" x14ac:dyDescent="0.2">
      <c r="F766" s="15">
        <f t="shared" si="11"/>
        <v>0</v>
      </c>
    </row>
    <row r="767" spans="6:6" ht="12.2" customHeight="1" x14ac:dyDescent="0.2">
      <c r="F767" s="15">
        <f t="shared" si="11"/>
        <v>0</v>
      </c>
    </row>
    <row r="768" spans="6:6" ht="12.2" customHeight="1" x14ac:dyDescent="0.2">
      <c r="F768" s="15">
        <f t="shared" si="11"/>
        <v>0</v>
      </c>
    </row>
    <row r="769" spans="6:6" ht="12.2" customHeight="1" x14ac:dyDescent="0.2">
      <c r="F769" s="15">
        <f t="shared" si="11"/>
        <v>0</v>
      </c>
    </row>
    <row r="770" spans="6:6" ht="12.2" customHeight="1" x14ac:dyDescent="0.2">
      <c r="F770" s="15">
        <f t="shared" si="11"/>
        <v>0</v>
      </c>
    </row>
    <row r="771" spans="6:6" ht="12.2" customHeight="1" x14ac:dyDescent="0.2">
      <c r="F771" s="15">
        <f t="shared" ref="F771:F834" si="12">F770+D771-E771</f>
        <v>0</v>
      </c>
    </row>
    <row r="772" spans="6:6" ht="12.2" customHeight="1" x14ac:dyDescent="0.2">
      <c r="F772" s="15">
        <f t="shared" si="12"/>
        <v>0</v>
      </c>
    </row>
    <row r="773" spans="6:6" ht="12.2" customHeight="1" x14ac:dyDescent="0.2">
      <c r="F773" s="15">
        <f t="shared" si="12"/>
        <v>0</v>
      </c>
    </row>
    <row r="774" spans="6:6" ht="12.2" customHeight="1" x14ac:dyDescent="0.2">
      <c r="F774" s="15">
        <f t="shared" si="12"/>
        <v>0</v>
      </c>
    </row>
    <row r="775" spans="6:6" ht="12.2" customHeight="1" x14ac:dyDescent="0.2">
      <c r="F775" s="15">
        <f t="shared" si="12"/>
        <v>0</v>
      </c>
    </row>
    <row r="776" spans="6:6" ht="12.2" customHeight="1" x14ac:dyDescent="0.2">
      <c r="F776" s="15">
        <f t="shared" si="12"/>
        <v>0</v>
      </c>
    </row>
    <row r="777" spans="6:6" ht="12.2" customHeight="1" x14ac:dyDescent="0.2">
      <c r="F777" s="15">
        <f t="shared" si="12"/>
        <v>0</v>
      </c>
    </row>
    <row r="778" spans="6:6" ht="12.2" customHeight="1" x14ac:dyDescent="0.2">
      <c r="F778" s="15">
        <f t="shared" si="12"/>
        <v>0</v>
      </c>
    </row>
    <row r="779" spans="6:6" ht="12.2" customHeight="1" x14ac:dyDescent="0.2">
      <c r="F779" s="15">
        <f t="shared" si="12"/>
        <v>0</v>
      </c>
    </row>
    <row r="780" spans="6:6" ht="12.2" customHeight="1" x14ac:dyDescent="0.2">
      <c r="F780" s="15">
        <f t="shared" si="12"/>
        <v>0</v>
      </c>
    </row>
    <row r="781" spans="6:6" ht="12.2" customHeight="1" x14ac:dyDescent="0.2">
      <c r="F781" s="15">
        <f t="shared" si="12"/>
        <v>0</v>
      </c>
    </row>
    <row r="782" spans="6:6" ht="12.2" customHeight="1" x14ac:dyDescent="0.2">
      <c r="F782" s="15">
        <f t="shared" si="12"/>
        <v>0</v>
      </c>
    </row>
    <row r="783" spans="6:6" ht="12.2" customHeight="1" x14ac:dyDescent="0.2">
      <c r="F783" s="15">
        <f t="shared" si="12"/>
        <v>0</v>
      </c>
    </row>
    <row r="784" spans="6:6" ht="12.2" customHeight="1" x14ac:dyDescent="0.2">
      <c r="F784" s="15">
        <f t="shared" si="12"/>
        <v>0</v>
      </c>
    </row>
    <row r="785" spans="6:6" ht="12.2" customHeight="1" x14ac:dyDescent="0.2">
      <c r="F785" s="15">
        <f t="shared" si="12"/>
        <v>0</v>
      </c>
    </row>
    <row r="786" spans="6:6" ht="12.2" customHeight="1" x14ac:dyDescent="0.2">
      <c r="F786" s="15">
        <f t="shared" si="12"/>
        <v>0</v>
      </c>
    </row>
    <row r="787" spans="6:6" ht="12.2" customHeight="1" x14ac:dyDescent="0.2">
      <c r="F787" s="15">
        <f t="shared" si="12"/>
        <v>0</v>
      </c>
    </row>
    <row r="788" spans="6:6" ht="12.2" customHeight="1" x14ac:dyDescent="0.2">
      <c r="F788" s="15">
        <f t="shared" si="12"/>
        <v>0</v>
      </c>
    </row>
    <row r="789" spans="6:6" ht="12.2" customHeight="1" x14ac:dyDescent="0.2">
      <c r="F789" s="15">
        <f t="shared" si="12"/>
        <v>0</v>
      </c>
    </row>
    <row r="790" spans="6:6" ht="12.2" customHeight="1" x14ac:dyDescent="0.2">
      <c r="F790" s="15">
        <f t="shared" si="12"/>
        <v>0</v>
      </c>
    </row>
    <row r="791" spans="6:6" ht="12.2" customHeight="1" x14ac:dyDescent="0.2">
      <c r="F791" s="15">
        <f t="shared" si="12"/>
        <v>0</v>
      </c>
    </row>
    <row r="792" spans="6:6" ht="12.2" customHeight="1" x14ac:dyDescent="0.2">
      <c r="F792" s="15">
        <f t="shared" si="12"/>
        <v>0</v>
      </c>
    </row>
    <row r="793" spans="6:6" ht="12.2" customHeight="1" x14ac:dyDescent="0.2">
      <c r="F793" s="15">
        <f t="shared" si="12"/>
        <v>0</v>
      </c>
    </row>
    <row r="794" spans="6:6" ht="12.2" customHeight="1" x14ac:dyDescent="0.2">
      <c r="F794" s="15">
        <f t="shared" si="12"/>
        <v>0</v>
      </c>
    </row>
    <row r="795" spans="6:6" ht="12.2" customHeight="1" x14ac:dyDescent="0.2">
      <c r="F795" s="15">
        <f t="shared" si="12"/>
        <v>0</v>
      </c>
    </row>
    <row r="796" spans="6:6" ht="12.2" customHeight="1" x14ac:dyDescent="0.2">
      <c r="F796" s="15">
        <f t="shared" si="12"/>
        <v>0</v>
      </c>
    </row>
    <row r="797" spans="6:6" ht="12.2" customHeight="1" x14ac:dyDescent="0.2">
      <c r="F797" s="15">
        <f t="shared" si="12"/>
        <v>0</v>
      </c>
    </row>
    <row r="798" spans="6:6" ht="12.2" customHeight="1" x14ac:dyDescent="0.2">
      <c r="F798" s="15">
        <f t="shared" si="12"/>
        <v>0</v>
      </c>
    </row>
    <row r="799" spans="6:6" ht="12.2" customHeight="1" x14ac:dyDescent="0.2">
      <c r="F799" s="15">
        <f t="shared" si="12"/>
        <v>0</v>
      </c>
    </row>
    <row r="800" spans="6:6" ht="12.2" customHeight="1" x14ac:dyDescent="0.2">
      <c r="F800" s="15">
        <f t="shared" si="12"/>
        <v>0</v>
      </c>
    </row>
    <row r="801" spans="6:6" ht="12.2" customHeight="1" x14ac:dyDescent="0.2">
      <c r="F801" s="15">
        <f t="shared" si="12"/>
        <v>0</v>
      </c>
    </row>
    <row r="802" spans="6:6" ht="12.2" customHeight="1" x14ac:dyDescent="0.2">
      <c r="F802" s="15">
        <f t="shared" si="12"/>
        <v>0</v>
      </c>
    </row>
    <row r="803" spans="6:6" ht="12.2" customHeight="1" x14ac:dyDescent="0.2">
      <c r="F803" s="15">
        <f t="shared" si="12"/>
        <v>0</v>
      </c>
    </row>
    <row r="804" spans="6:6" ht="12.2" customHeight="1" x14ac:dyDescent="0.2">
      <c r="F804" s="15">
        <f t="shared" si="12"/>
        <v>0</v>
      </c>
    </row>
    <row r="805" spans="6:6" ht="12.2" customHeight="1" x14ac:dyDescent="0.2">
      <c r="F805" s="15">
        <f t="shared" si="12"/>
        <v>0</v>
      </c>
    </row>
    <row r="806" spans="6:6" ht="12.2" customHeight="1" x14ac:dyDescent="0.2">
      <c r="F806" s="15">
        <f t="shared" si="12"/>
        <v>0</v>
      </c>
    </row>
    <row r="807" spans="6:6" ht="12.2" customHeight="1" x14ac:dyDescent="0.2">
      <c r="F807" s="15">
        <f t="shared" si="12"/>
        <v>0</v>
      </c>
    </row>
    <row r="808" spans="6:6" ht="12.2" customHeight="1" x14ac:dyDescent="0.2">
      <c r="F808" s="15">
        <f t="shared" si="12"/>
        <v>0</v>
      </c>
    </row>
    <row r="809" spans="6:6" ht="12.2" customHeight="1" x14ac:dyDescent="0.2">
      <c r="F809" s="15">
        <f t="shared" si="12"/>
        <v>0</v>
      </c>
    </row>
    <row r="810" spans="6:6" ht="12.2" customHeight="1" x14ac:dyDescent="0.2">
      <c r="F810" s="15">
        <f t="shared" si="12"/>
        <v>0</v>
      </c>
    </row>
    <row r="811" spans="6:6" ht="12.2" customHeight="1" x14ac:dyDescent="0.2">
      <c r="F811" s="15">
        <f t="shared" si="12"/>
        <v>0</v>
      </c>
    </row>
    <row r="812" spans="6:6" ht="12.2" customHeight="1" x14ac:dyDescent="0.2">
      <c r="F812" s="15">
        <f t="shared" si="12"/>
        <v>0</v>
      </c>
    </row>
    <row r="813" spans="6:6" ht="12.2" customHeight="1" x14ac:dyDescent="0.2">
      <c r="F813" s="15">
        <f t="shared" si="12"/>
        <v>0</v>
      </c>
    </row>
    <row r="814" spans="6:6" ht="12.2" customHeight="1" x14ac:dyDescent="0.2">
      <c r="F814" s="15">
        <f t="shared" si="12"/>
        <v>0</v>
      </c>
    </row>
    <row r="815" spans="6:6" ht="12.2" customHeight="1" x14ac:dyDescent="0.2">
      <c r="F815" s="15">
        <f t="shared" si="12"/>
        <v>0</v>
      </c>
    </row>
    <row r="816" spans="6:6" ht="12.2" customHeight="1" x14ac:dyDescent="0.2">
      <c r="F816" s="15">
        <f t="shared" si="12"/>
        <v>0</v>
      </c>
    </row>
    <row r="817" spans="6:6" ht="12.2" customHeight="1" x14ac:dyDescent="0.2">
      <c r="F817" s="15">
        <f t="shared" si="12"/>
        <v>0</v>
      </c>
    </row>
    <row r="818" spans="6:6" ht="12.2" customHeight="1" x14ac:dyDescent="0.2">
      <c r="F818" s="15">
        <f t="shared" si="12"/>
        <v>0</v>
      </c>
    </row>
    <row r="819" spans="6:6" ht="12.2" customHeight="1" x14ac:dyDescent="0.2">
      <c r="F819" s="15">
        <f t="shared" si="12"/>
        <v>0</v>
      </c>
    </row>
    <row r="820" spans="6:6" ht="12.2" customHeight="1" x14ac:dyDescent="0.2">
      <c r="F820" s="15">
        <f t="shared" si="12"/>
        <v>0</v>
      </c>
    </row>
    <row r="821" spans="6:6" ht="12.2" customHeight="1" x14ac:dyDescent="0.2">
      <c r="F821" s="15">
        <f t="shared" si="12"/>
        <v>0</v>
      </c>
    </row>
    <row r="822" spans="6:6" ht="12.2" customHeight="1" x14ac:dyDescent="0.2">
      <c r="F822" s="15">
        <f t="shared" si="12"/>
        <v>0</v>
      </c>
    </row>
    <row r="823" spans="6:6" ht="12.2" customHeight="1" x14ac:dyDescent="0.2">
      <c r="F823" s="15">
        <f t="shared" si="12"/>
        <v>0</v>
      </c>
    </row>
    <row r="824" spans="6:6" ht="12.2" customHeight="1" x14ac:dyDescent="0.2">
      <c r="F824" s="15">
        <f t="shared" si="12"/>
        <v>0</v>
      </c>
    </row>
    <row r="825" spans="6:6" ht="12.2" customHeight="1" x14ac:dyDescent="0.2">
      <c r="F825" s="15">
        <f t="shared" si="12"/>
        <v>0</v>
      </c>
    </row>
    <row r="826" spans="6:6" ht="12.2" customHeight="1" x14ac:dyDescent="0.2">
      <c r="F826" s="15">
        <f t="shared" si="12"/>
        <v>0</v>
      </c>
    </row>
    <row r="827" spans="6:6" ht="12.2" customHeight="1" x14ac:dyDescent="0.2">
      <c r="F827" s="15">
        <f t="shared" si="12"/>
        <v>0</v>
      </c>
    </row>
    <row r="828" spans="6:6" ht="12.2" customHeight="1" x14ac:dyDescent="0.2">
      <c r="F828" s="15">
        <f t="shared" si="12"/>
        <v>0</v>
      </c>
    </row>
    <row r="829" spans="6:6" ht="12.2" customHeight="1" x14ac:dyDescent="0.2">
      <c r="F829" s="15">
        <f t="shared" si="12"/>
        <v>0</v>
      </c>
    </row>
    <row r="830" spans="6:6" ht="12.2" customHeight="1" x14ac:dyDescent="0.2">
      <c r="F830" s="15">
        <f t="shared" si="12"/>
        <v>0</v>
      </c>
    </row>
    <row r="831" spans="6:6" ht="12.2" customHeight="1" x14ac:dyDescent="0.2">
      <c r="F831" s="15">
        <f t="shared" si="12"/>
        <v>0</v>
      </c>
    </row>
    <row r="832" spans="6:6" ht="12.2" customHeight="1" x14ac:dyDescent="0.2">
      <c r="F832" s="15">
        <f t="shared" si="12"/>
        <v>0</v>
      </c>
    </row>
    <row r="833" spans="6:6" ht="12.2" customHeight="1" x14ac:dyDescent="0.2">
      <c r="F833" s="15">
        <f t="shared" si="12"/>
        <v>0</v>
      </c>
    </row>
    <row r="834" spans="6:6" ht="12.2" customHeight="1" x14ac:dyDescent="0.2">
      <c r="F834" s="15">
        <f t="shared" si="12"/>
        <v>0</v>
      </c>
    </row>
    <row r="835" spans="6:6" ht="12.2" customHeight="1" x14ac:dyDescent="0.2">
      <c r="F835" s="15">
        <f t="shared" ref="F835:F898" si="13">F834+D835-E835</f>
        <v>0</v>
      </c>
    </row>
    <row r="836" spans="6:6" ht="12.2" customHeight="1" x14ac:dyDescent="0.2">
      <c r="F836" s="15">
        <f t="shared" si="13"/>
        <v>0</v>
      </c>
    </row>
    <row r="837" spans="6:6" ht="12.2" customHeight="1" x14ac:dyDescent="0.2">
      <c r="F837" s="15">
        <f t="shared" si="13"/>
        <v>0</v>
      </c>
    </row>
    <row r="838" spans="6:6" ht="12.2" customHeight="1" x14ac:dyDescent="0.2">
      <c r="F838" s="15">
        <f t="shared" si="13"/>
        <v>0</v>
      </c>
    </row>
    <row r="839" spans="6:6" ht="12.2" customHeight="1" x14ac:dyDescent="0.2">
      <c r="F839" s="15">
        <f t="shared" si="13"/>
        <v>0</v>
      </c>
    </row>
    <row r="840" spans="6:6" ht="12.2" customHeight="1" x14ac:dyDescent="0.2">
      <c r="F840" s="15">
        <f t="shared" si="13"/>
        <v>0</v>
      </c>
    </row>
    <row r="841" spans="6:6" ht="12.2" customHeight="1" x14ac:dyDescent="0.2">
      <c r="F841" s="15">
        <f t="shared" si="13"/>
        <v>0</v>
      </c>
    </row>
    <row r="842" spans="6:6" ht="12.2" customHeight="1" x14ac:dyDescent="0.2">
      <c r="F842" s="15">
        <f t="shared" si="13"/>
        <v>0</v>
      </c>
    </row>
    <row r="843" spans="6:6" ht="12.2" customHeight="1" x14ac:dyDescent="0.2">
      <c r="F843" s="15">
        <f t="shared" si="13"/>
        <v>0</v>
      </c>
    </row>
    <row r="844" spans="6:6" ht="12.2" customHeight="1" x14ac:dyDescent="0.2">
      <c r="F844" s="15">
        <f t="shared" si="13"/>
        <v>0</v>
      </c>
    </row>
    <row r="845" spans="6:6" ht="12.2" customHeight="1" x14ac:dyDescent="0.2">
      <c r="F845" s="15">
        <f t="shared" si="13"/>
        <v>0</v>
      </c>
    </row>
    <row r="846" spans="6:6" ht="12.2" customHeight="1" x14ac:dyDescent="0.2">
      <c r="F846" s="15">
        <f t="shared" si="13"/>
        <v>0</v>
      </c>
    </row>
    <row r="847" spans="6:6" ht="12.2" customHeight="1" x14ac:dyDescent="0.2">
      <c r="F847" s="15">
        <f t="shared" si="13"/>
        <v>0</v>
      </c>
    </row>
    <row r="848" spans="6:6" ht="12.2" customHeight="1" x14ac:dyDescent="0.2">
      <c r="F848" s="15">
        <f t="shared" si="13"/>
        <v>0</v>
      </c>
    </row>
    <row r="849" spans="6:6" ht="12.2" customHeight="1" x14ac:dyDescent="0.2">
      <c r="F849" s="15">
        <f t="shared" si="13"/>
        <v>0</v>
      </c>
    </row>
    <row r="850" spans="6:6" ht="12.2" customHeight="1" x14ac:dyDescent="0.2">
      <c r="F850" s="15">
        <f t="shared" si="13"/>
        <v>0</v>
      </c>
    </row>
    <row r="851" spans="6:6" ht="12.2" customHeight="1" x14ac:dyDescent="0.2">
      <c r="F851" s="15">
        <f t="shared" si="13"/>
        <v>0</v>
      </c>
    </row>
    <row r="852" spans="6:6" ht="12.2" customHeight="1" x14ac:dyDescent="0.2">
      <c r="F852" s="15">
        <f t="shared" si="13"/>
        <v>0</v>
      </c>
    </row>
    <row r="853" spans="6:6" ht="12.2" customHeight="1" x14ac:dyDescent="0.2">
      <c r="F853" s="15">
        <f t="shared" si="13"/>
        <v>0</v>
      </c>
    </row>
    <row r="854" spans="6:6" ht="12.2" customHeight="1" x14ac:dyDescent="0.2">
      <c r="F854" s="15">
        <f t="shared" si="13"/>
        <v>0</v>
      </c>
    </row>
    <row r="855" spans="6:6" ht="12.2" customHeight="1" x14ac:dyDescent="0.2">
      <c r="F855" s="15">
        <f t="shared" si="13"/>
        <v>0</v>
      </c>
    </row>
    <row r="856" spans="6:6" ht="12.2" customHeight="1" x14ac:dyDescent="0.2">
      <c r="F856" s="15">
        <f t="shared" si="13"/>
        <v>0</v>
      </c>
    </row>
    <row r="857" spans="6:6" ht="12.2" customHeight="1" x14ac:dyDescent="0.2">
      <c r="F857" s="15">
        <f t="shared" si="13"/>
        <v>0</v>
      </c>
    </row>
    <row r="858" spans="6:6" ht="12.2" customHeight="1" x14ac:dyDescent="0.2">
      <c r="F858" s="15">
        <f t="shared" si="13"/>
        <v>0</v>
      </c>
    </row>
    <row r="859" spans="6:6" ht="12.2" customHeight="1" x14ac:dyDescent="0.2">
      <c r="F859" s="15">
        <f t="shared" si="13"/>
        <v>0</v>
      </c>
    </row>
    <row r="860" spans="6:6" ht="12.2" customHeight="1" x14ac:dyDescent="0.2">
      <c r="F860" s="15">
        <f t="shared" si="13"/>
        <v>0</v>
      </c>
    </row>
    <row r="861" spans="6:6" ht="12.2" customHeight="1" x14ac:dyDescent="0.2">
      <c r="F861" s="15">
        <f t="shared" si="13"/>
        <v>0</v>
      </c>
    </row>
    <row r="862" spans="6:6" ht="12.2" customHeight="1" x14ac:dyDescent="0.2">
      <c r="F862" s="15">
        <f t="shared" si="13"/>
        <v>0</v>
      </c>
    </row>
    <row r="863" spans="6:6" ht="12.2" customHeight="1" x14ac:dyDescent="0.2">
      <c r="F863" s="15">
        <f t="shared" si="13"/>
        <v>0</v>
      </c>
    </row>
    <row r="864" spans="6:6" ht="12.2" customHeight="1" x14ac:dyDescent="0.2">
      <c r="F864" s="15">
        <f t="shared" si="13"/>
        <v>0</v>
      </c>
    </row>
    <row r="865" spans="6:6" ht="12.2" customHeight="1" x14ac:dyDescent="0.2">
      <c r="F865" s="15">
        <f t="shared" si="13"/>
        <v>0</v>
      </c>
    </row>
    <row r="866" spans="6:6" ht="12.2" customHeight="1" x14ac:dyDescent="0.2">
      <c r="F866" s="15">
        <f t="shared" si="13"/>
        <v>0</v>
      </c>
    </row>
    <row r="867" spans="6:6" ht="12.2" customHeight="1" x14ac:dyDescent="0.2">
      <c r="F867" s="15">
        <f t="shared" si="13"/>
        <v>0</v>
      </c>
    </row>
    <row r="868" spans="6:6" ht="12.2" customHeight="1" x14ac:dyDescent="0.2">
      <c r="F868" s="15">
        <f t="shared" si="13"/>
        <v>0</v>
      </c>
    </row>
    <row r="869" spans="6:6" ht="12.2" customHeight="1" x14ac:dyDescent="0.2">
      <c r="F869" s="15">
        <f t="shared" si="13"/>
        <v>0</v>
      </c>
    </row>
    <row r="870" spans="6:6" ht="12.2" customHeight="1" x14ac:dyDescent="0.2">
      <c r="F870" s="15">
        <f t="shared" si="13"/>
        <v>0</v>
      </c>
    </row>
    <row r="871" spans="6:6" ht="12.2" customHeight="1" x14ac:dyDescent="0.2">
      <c r="F871" s="15">
        <f t="shared" si="13"/>
        <v>0</v>
      </c>
    </row>
    <row r="872" spans="6:6" ht="12.2" customHeight="1" x14ac:dyDescent="0.2">
      <c r="F872" s="15">
        <f t="shared" si="13"/>
        <v>0</v>
      </c>
    </row>
    <row r="873" spans="6:6" ht="12.2" customHeight="1" x14ac:dyDescent="0.2">
      <c r="F873" s="15">
        <f t="shared" si="13"/>
        <v>0</v>
      </c>
    </row>
    <row r="874" spans="6:6" ht="12.2" customHeight="1" x14ac:dyDescent="0.2">
      <c r="F874" s="15">
        <f t="shared" si="13"/>
        <v>0</v>
      </c>
    </row>
    <row r="875" spans="6:6" ht="12.2" customHeight="1" x14ac:dyDescent="0.2">
      <c r="F875" s="15">
        <f t="shared" si="13"/>
        <v>0</v>
      </c>
    </row>
    <row r="876" spans="6:6" ht="12.2" customHeight="1" x14ac:dyDescent="0.2">
      <c r="F876" s="15">
        <f t="shared" si="13"/>
        <v>0</v>
      </c>
    </row>
    <row r="877" spans="6:6" ht="12.2" customHeight="1" x14ac:dyDescent="0.2">
      <c r="F877" s="15">
        <f t="shared" si="13"/>
        <v>0</v>
      </c>
    </row>
    <row r="878" spans="6:6" ht="12.2" customHeight="1" x14ac:dyDescent="0.2">
      <c r="F878" s="15">
        <f t="shared" si="13"/>
        <v>0</v>
      </c>
    </row>
    <row r="879" spans="6:6" ht="12.2" customHeight="1" x14ac:dyDescent="0.2">
      <c r="F879" s="15">
        <f t="shared" si="13"/>
        <v>0</v>
      </c>
    </row>
    <row r="880" spans="6:6" ht="12.2" customHeight="1" x14ac:dyDescent="0.2">
      <c r="F880" s="15">
        <f t="shared" si="13"/>
        <v>0</v>
      </c>
    </row>
    <row r="881" spans="6:6" ht="12.2" customHeight="1" x14ac:dyDescent="0.2">
      <c r="F881" s="15">
        <f t="shared" si="13"/>
        <v>0</v>
      </c>
    </row>
    <row r="882" spans="6:6" ht="12.2" customHeight="1" x14ac:dyDescent="0.2">
      <c r="F882" s="15">
        <f t="shared" si="13"/>
        <v>0</v>
      </c>
    </row>
    <row r="883" spans="6:6" ht="12.2" customHeight="1" x14ac:dyDescent="0.2">
      <c r="F883" s="15">
        <f t="shared" si="13"/>
        <v>0</v>
      </c>
    </row>
    <row r="884" spans="6:6" ht="12.2" customHeight="1" x14ac:dyDescent="0.2">
      <c r="F884" s="15">
        <f t="shared" si="13"/>
        <v>0</v>
      </c>
    </row>
    <row r="885" spans="6:6" ht="12.2" customHeight="1" x14ac:dyDescent="0.2">
      <c r="F885" s="15">
        <f t="shared" si="13"/>
        <v>0</v>
      </c>
    </row>
    <row r="886" spans="6:6" ht="12.2" customHeight="1" x14ac:dyDescent="0.2">
      <c r="F886" s="15">
        <f t="shared" si="13"/>
        <v>0</v>
      </c>
    </row>
    <row r="887" spans="6:6" ht="12.2" customHeight="1" x14ac:dyDescent="0.2">
      <c r="F887" s="15">
        <f t="shared" si="13"/>
        <v>0</v>
      </c>
    </row>
    <row r="888" spans="6:6" ht="12.2" customHeight="1" x14ac:dyDescent="0.2">
      <c r="F888" s="15">
        <f t="shared" si="13"/>
        <v>0</v>
      </c>
    </row>
    <row r="889" spans="6:6" ht="12.2" customHeight="1" x14ac:dyDescent="0.2">
      <c r="F889" s="15">
        <f t="shared" si="13"/>
        <v>0</v>
      </c>
    </row>
    <row r="890" spans="6:6" ht="12.2" customHeight="1" x14ac:dyDescent="0.2">
      <c r="F890" s="15">
        <f t="shared" si="13"/>
        <v>0</v>
      </c>
    </row>
    <row r="891" spans="6:6" ht="12.2" customHeight="1" x14ac:dyDescent="0.2">
      <c r="F891" s="15">
        <f t="shared" si="13"/>
        <v>0</v>
      </c>
    </row>
    <row r="892" spans="6:6" ht="12.2" customHeight="1" x14ac:dyDescent="0.2">
      <c r="F892" s="15">
        <f t="shared" si="13"/>
        <v>0</v>
      </c>
    </row>
    <row r="893" spans="6:6" ht="12.2" customHeight="1" x14ac:dyDescent="0.2">
      <c r="F893" s="15">
        <f t="shared" si="13"/>
        <v>0</v>
      </c>
    </row>
    <row r="894" spans="6:6" ht="12.2" customHeight="1" x14ac:dyDescent="0.2">
      <c r="F894" s="15">
        <f t="shared" si="13"/>
        <v>0</v>
      </c>
    </row>
    <row r="895" spans="6:6" ht="12.2" customHeight="1" x14ac:dyDescent="0.2">
      <c r="F895" s="15">
        <f t="shared" si="13"/>
        <v>0</v>
      </c>
    </row>
    <row r="896" spans="6:6" ht="12.2" customHeight="1" x14ac:dyDescent="0.2">
      <c r="F896" s="15">
        <f t="shared" si="13"/>
        <v>0</v>
      </c>
    </row>
    <row r="897" spans="6:6" ht="12.2" customHeight="1" x14ac:dyDescent="0.2">
      <c r="F897" s="15">
        <f t="shared" si="13"/>
        <v>0</v>
      </c>
    </row>
    <row r="898" spans="6:6" ht="12.2" customHeight="1" x14ac:dyDescent="0.2">
      <c r="F898" s="15">
        <f t="shared" si="13"/>
        <v>0</v>
      </c>
    </row>
    <row r="899" spans="6:6" ht="12.2" customHeight="1" x14ac:dyDescent="0.2">
      <c r="F899" s="15">
        <f t="shared" ref="F899:F929" si="14">F898+D899-E899</f>
        <v>0</v>
      </c>
    </row>
    <row r="900" spans="6:6" ht="12.2" customHeight="1" x14ac:dyDescent="0.2">
      <c r="F900" s="15">
        <f t="shared" si="14"/>
        <v>0</v>
      </c>
    </row>
    <row r="901" spans="6:6" ht="12.2" customHeight="1" x14ac:dyDescent="0.2">
      <c r="F901" s="15">
        <f t="shared" si="14"/>
        <v>0</v>
      </c>
    </row>
    <row r="902" spans="6:6" ht="12.2" customHeight="1" x14ac:dyDescent="0.2">
      <c r="F902" s="15">
        <f t="shared" si="14"/>
        <v>0</v>
      </c>
    </row>
    <row r="903" spans="6:6" ht="12.2" customHeight="1" x14ac:dyDescent="0.2">
      <c r="F903" s="15">
        <f t="shared" si="14"/>
        <v>0</v>
      </c>
    </row>
    <row r="904" spans="6:6" ht="12.2" customHeight="1" x14ac:dyDescent="0.2">
      <c r="F904" s="15">
        <f t="shared" si="14"/>
        <v>0</v>
      </c>
    </row>
    <row r="905" spans="6:6" ht="12.2" customHeight="1" x14ac:dyDescent="0.2">
      <c r="F905" s="15">
        <f t="shared" si="14"/>
        <v>0</v>
      </c>
    </row>
    <row r="906" spans="6:6" ht="12.2" customHeight="1" x14ac:dyDescent="0.2">
      <c r="F906" s="15">
        <f t="shared" si="14"/>
        <v>0</v>
      </c>
    </row>
    <row r="907" spans="6:6" ht="12.2" customHeight="1" x14ac:dyDescent="0.2">
      <c r="F907" s="15">
        <f t="shared" si="14"/>
        <v>0</v>
      </c>
    </row>
    <row r="908" spans="6:6" ht="12.2" customHeight="1" x14ac:dyDescent="0.2">
      <c r="F908" s="15">
        <f t="shared" si="14"/>
        <v>0</v>
      </c>
    </row>
    <row r="909" spans="6:6" ht="12.2" customHeight="1" x14ac:dyDescent="0.2">
      <c r="F909" s="15">
        <f t="shared" si="14"/>
        <v>0</v>
      </c>
    </row>
    <row r="910" spans="6:6" ht="12.2" customHeight="1" x14ac:dyDescent="0.2">
      <c r="F910" s="15">
        <f t="shared" si="14"/>
        <v>0</v>
      </c>
    </row>
    <row r="911" spans="6:6" ht="12.2" customHeight="1" x14ac:dyDescent="0.2">
      <c r="F911" s="15">
        <f t="shared" si="14"/>
        <v>0</v>
      </c>
    </row>
    <row r="912" spans="6:6" ht="12.2" customHeight="1" x14ac:dyDescent="0.2">
      <c r="F912" s="15">
        <f t="shared" si="14"/>
        <v>0</v>
      </c>
    </row>
    <row r="913" spans="6:6" ht="12.2" customHeight="1" x14ac:dyDescent="0.2">
      <c r="F913" s="15">
        <f t="shared" si="14"/>
        <v>0</v>
      </c>
    </row>
    <row r="914" spans="6:6" ht="12.2" customHeight="1" x14ac:dyDescent="0.2">
      <c r="F914" s="15">
        <f t="shared" si="14"/>
        <v>0</v>
      </c>
    </row>
    <row r="915" spans="6:6" ht="12.2" customHeight="1" x14ac:dyDescent="0.2">
      <c r="F915" s="15">
        <f t="shared" si="14"/>
        <v>0</v>
      </c>
    </row>
    <row r="916" spans="6:6" ht="12.2" customHeight="1" x14ac:dyDescent="0.2">
      <c r="F916" s="15">
        <f t="shared" si="14"/>
        <v>0</v>
      </c>
    </row>
    <row r="917" spans="6:6" ht="12.2" customHeight="1" x14ac:dyDescent="0.2">
      <c r="F917" s="15">
        <f t="shared" si="14"/>
        <v>0</v>
      </c>
    </row>
    <row r="918" spans="6:6" ht="12.2" customHeight="1" x14ac:dyDescent="0.2">
      <c r="F918" s="15">
        <f t="shared" si="14"/>
        <v>0</v>
      </c>
    </row>
    <row r="919" spans="6:6" ht="12.2" customHeight="1" x14ac:dyDescent="0.2">
      <c r="F919" s="15">
        <f t="shared" si="14"/>
        <v>0</v>
      </c>
    </row>
    <row r="920" spans="6:6" ht="12.2" customHeight="1" x14ac:dyDescent="0.2">
      <c r="F920" s="15">
        <f t="shared" si="14"/>
        <v>0</v>
      </c>
    </row>
    <row r="921" spans="6:6" ht="12.2" customHeight="1" x14ac:dyDescent="0.2">
      <c r="F921" s="15">
        <f t="shared" si="14"/>
        <v>0</v>
      </c>
    </row>
    <row r="922" spans="6:6" ht="12.2" customHeight="1" x14ac:dyDescent="0.2">
      <c r="F922" s="15">
        <f t="shared" si="14"/>
        <v>0</v>
      </c>
    </row>
    <row r="923" spans="6:6" ht="12.2" customHeight="1" x14ac:dyDescent="0.2">
      <c r="F923" s="15">
        <f t="shared" si="14"/>
        <v>0</v>
      </c>
    </row>
    <row r="924" spans="6:6" ht="12.2" customHeight="1" x14ac:dyDescent="0.2">
      <c r="F924" s="15">
        <f t="shared" si="14"/>
        <v>0</v>
      </c>
    </row>
    <row r="925" spans="6:6" ht="12.2" customHeight="1" x14ac:dyDescent="0.2">
      <c r="F925" s="15">
        <f t="shared" si="14"/>
        <v>0</v>
      </c>
    </row>
    <row r="926" spans="6:6" ht="12.2" customHeight="1" x14ac:dyDescent="0.2">
      <c r="F926" s="15">
        <f t="shared" si="14"/>
        <v>0</v>
      </c>
    </row>
    <row r="927" spans="6:6" ht="12.2" customHeight="1" x14ac:dyDescent="0.2">
      <c r="F927" s="15">
        <f t="shared" si="14"/>
        <v>0</v>
      </c>
    </row>
    <row r="928" spans="6:6" ht="12.2" customHeight="1" x14ac:dyDescent="0.2">
      <c r="F928" s="15">
        <f t="shared" si="14"/>
        <v>0</v>
      </c>
    </row>
    <row r="929" spans="6:6" ht="12.2" customHeight="1" x14ac:dyDescent="0.2">
      <c r="F929" s="15">
        <f t="shared" si="14"/>
        <v>0</v>
      </c>
    </row>
  </sheetData>
  <sheetProtection selectLockedCells="1" selectUnlockedCells="1"/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112</vt:i4>
      </vt:variant>
    </vt:vector>
  </HeadingPairs>
  <TitlesOfParts>
    <vt:vector size="125" baseType="lpstr">
      <vt:lpstr>Caixa</vt:lpstr>
      <vt:lpstr>Jan</vt:lpstr>
      <vt:lpstr>Fev</vt:lpstr>
      <vt:lpstr>Mar</vt:lpstr>
      <vt:lpstr>Abr</vt:lpstr>
      <vt:lpstr>Maio</vt:lpstr>
      <vt:lpstr>Jun</vt:lpstr>
      <vt:lpstr>Jul</vt:lpstr>
      <vt:lpstr>Ago</vt:lpstr>
      <vt:lpstr>Set</vt:lpstr>
      <vt:lpstr>Out</vt:lpstr>
      <vt:lpstr>Nov</vt:lpstr>
      <vt:lpstr>Dez</vt:lpstr>
      <vt:lpstr>_cod1_1</vt:lpstr>
      <vt:lpstr>_cod1_10</vt:lpstr>
      <vt:lpstr>_cod1_2</vt:lpstr>
      <vt:lpstr>_cod1_3</vt:lpstr>
      <vt:lpstr>_cod1_4</vt:lpstr>
      <vt:lpstr>_cod1_5</vt:lpstr>
      <vt:lpstr>_cod1_6</vt:lpstr>
      <vt:lpstr>_cod1_7</vt:lpstr>
      <vt:lpstr>_cod1_8</vt:lpstr>
      <vt:lpstr>_cod1_9</vt:lpstr>
      <vt:lpstr>_cod10_1</vt:lpstr>
      <vt:lpstr>_cod10_10</vt:lpstr>
      <vt:lpstr>_cod10_2</vt:lpstr>
      <vt:lpstr>_cod10_3</vt:lpstr>
      <vt:lpstr>_cod10_4</vt:lpstr>
      <vt:lpstr>_cod10_5</vt:lpstr>
      <vt:lpstr>_cod10_6</vt:lpstr>
      <vt:lpstr>_cod10_7</vt:lpstr>
      <vt:lpstr>_cod10_8</vt:lpstr>
      <vt:lpstr>_cod10_9</vt:lpstr>
      <vt:lpstr>_cod2_1</vt:lpstr>
      <vt:lpstr>_cod2_10</vt:lpstr>
      <vt:lpstr>_cod2_2</vt:lpstr>
      <vt:lpstr>_cod2_3</vt:lpstr>
      <vt:lpstr>_cod2_4</vt:lpstr>
      <vt:lpstr>_cod2_5</vt:lpstr>
      <vt:lpstr>_cod2_6</vt:lpstr>
      <vt:lpstr>_cod2_7</vt:lpstr>
      <vt:lpstr>_cod2_8</vt:lpstr>
      <vt:lpstr>_cod2_9</vt:lpstr>
      <vt:lpstr>_cod3_1</vt:lpstr>
      <vt:lpstr>_cod3_10</vt:lpstr>
      <vt:lpstr>_cod3_2</vt:lpstr>
      <vt:lpstr>_cod3_3</vt:lpstr>
      <vt:lpstr>_cod3_4</vt:lpstr>
      <vt:lpstr>_cod3_5</vt:lpstr>
      <vt:lpstr>_cod3_6</vt:lpstr>
      <vt:lpstr>_cod3_7</vt:lpstr>
      <vt:lpstr>_cod3_8</vt:lpstr>
      <vt:lpstr>_cod3_9</vt:lpstr>
      <vt:lpstr>_cod4_1</vt:lpstr>
      <vt:lpstr>_cod4_10</vt:lpstr>
      <vt:lpstr>_cod4_2</vt:lpstr>
      <vt:lpstr>_cod4_3</vt:lpstr>
      <vt:lpstr>_cod4_4</vt:lpstr>
      <vt:lpstr>_cod4_5</vt:lpstr>
      <vt:lpstr>_cod4_6</vt:lpstr>
      <vt:lpstr>_cod4_7</vt:lpstr>
      <vt:lpstr>_cod4_8</vt:lpstr>
      <vt:lpstr>_cod4_9</vt:lpstr>
      <vt:lpstr>_cod5_1</vt:lpstr>
      <vt:lpstr>_cod5_10</vt:lpstr>
      <vt:lpstr>_cod5_2</vt:lpstr>
      <vt:lpstr>_cod5_3</vt:lpstr>
      <vt:lpstr>_cod5_4</vt:lpstr>
      <vt:lpstr>_cod5_5</vt:lpstr>
      <vt:lpstr>_cod5_6</vt:lpstr>
      <vt:lpstr>_cod5_7</vt:lpstr>
      <vt:lpstr>_cod5_8</vt:lpstr>
      <vt:lpstr>_cod5_9</vt:lpstr>
      <vt:lpstr>_cod6_1</vt:lpstr>
      <vt:lpstr>_cod6_10</vt:lpstr>
      <vt:lpstr>_cod6_2</vt:lpstr>
      <vt:lpstr>_cod6_3</vt:lpstr>
      <vt:lpstr>_cod6_4</vt:lpstr>
      <vt:lpstr>_cod6_5</vt:lpstr>
      <vt:lpstr>_cod6_6</vt:lpstr>
      <vt:lpstr>_cod6_7</vt:lpstr>
      <vt:lpstr>_cod6_8</vt:lpstr>
      <vt:lpstr>_cod6_9</vt:lpstr>
      <vt:lpstr>_cod7_1</vt:lpstr>
      <vt:lpstr>_cod7_10</vt:lpstr>
      <vt:lpstr>_cod7_2</vt:lpstr>
      <vt:lpstr>_cod7_3</vt:lpstr>
      <vt:lpstr>_cod7_4</vt:lpstr>
      <vt:lpstr>_cod7_5</vt:lpstr>
      <vt:lpstr>_cod7_6</vt:lpstr>
      <vt:lpstr>_cod7_7</vt:lpstr>
      <vt:lpstr>_cod7_8</vt:lpstr>
      <vt:lpstr>_cod7_9</vt:lpstr>
      <vt:lpstr>_cod8_1</vt:lpstr>
      <vt:lpstr>_cod8_10</vt:lpstr>
      <vt:lpstr>_cod8_2</vt:lpstr>
      <vt:lpstr>_cod8_3</vt:lpstr>
      <vt:lpstr>_cod8_4</vt:lpstr>
      <vt:lpstr>_cod8_5</vt:lpstr>
      <vt:lpstr>_cod8_6</vt:lpstr>
      <vt:lpstr>_cod8_7</vt:lpstr>
      <vt:lpstr>_cod8_8</vt:lpstr>
      <vt:lpstr>_cod8_9</vt:lpstr>
      <vt:lpstr>_cod9_1</vt:lpstr>
      <vt:lpstr>_cod9_10</vt:lpstr>
      <vt:lpstr>_cod9_2</vt:lpstr>
      <vt:lpstr>_cod9_3</vt:lpstr>
      <vt:lpstr>_cod9_4</vt:lpstr>
      <vt:lpstr>_cod9_5</vt:lpstr>
      <vt:lpstr>_cod9_6</vt:lpstr>
      <vt:lpstr>_cod9_7</vt:lpstr>
      <vt:lpstr>_cod9_8</vt:lpstr>
      <vt:lpstr>_cod9_9</vt:lpstr>
      <vt:lpstr>abril</vt:lpstr>
      <vt:lpstr>agosto</vt:lpstr>
      <vt:lpstr>dezembro</vt:lpstr>
      <vt:lpstr>fevereiro</vt:lpstr>
      <vt:lpstr>janeiro</vt:lpstr>
      <vt:lpstr>julho</vt:lpstr>
      <vt:lpstr>junho</vt:lpstr>
      <vt:lpstr>maio</vt:lpstr>
      <vt:lpstr>marco</vt:lpstr>
      <vt:lpstr>novembro</vt:lpstr>
      <vt:lpstr>outubro</vt:lpstr>
      <vt:lpstr>setembro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2014-01-25T14:33:55Z</dcterms:created>
  <dcterms:modified xsi:type="dcterms:W3CDTF">2016-06-14T16:40:02Z</dcterms:modified>
</cp:coreProperties>
</file>